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9F810259-5543-4E86-B318-18B39D7F4176}" xr6:coauthVersionLast="47" xr6:coauthVersionMax="47" xr10:uidLastSave="{00000000-0000-0000-0000-000000000000}"/>
  <bookViews>
    <workbookView xWindow="-120" yWindow="-120" windowWidth="20730" windowHeight="11160" xr2:uid="{C3AA489D-9159-4865-A61C-2A7A951A1F59}"/>
  </bookViews>
  <sheets>
    <sheet name="Cambio del Patrimonio" sheetId="1" r:id="rId1"/>
    <sheet name="Est. de Rendimiento Fin" sheetId="7" r:id="rId2"/>
    <sheet name="Flujo de Efectivo" sheetId="6" r:id="rId3"/>
    <sheet name="Esatado de los Impo. Pres. Ope." sheetId="5" r:id="rId4"/>
    <sheet name="Estado de los Imp. Pres. Presu." sheetId="4" r:id="rId5"/>
    <sheet name="Estado de Situación" sheetId="3" r:id="rId6"/>
  </sheets>
  <externalReferences>
    <externalReference r:id="rId7"/>
    <externalReference r:id="rId8"/>
    <externalReference r:id="rId9"/>
    <externalReference r:id="rId10"/>
  </externalReferences>
  <definedNames>
    <definedName name="MyExchangeRate" localSheetId="3">#REF!</definedName>
    <definedName name="MyExchangeRate" localSheetId="1">#REF!</definedName>
    <definedName name="MyExchangeRate" localSheetId="4">#REF!</definedName>
    <definedName name="MyExchangeRate" localSheetId="2">#REF!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7" l="1"/>
  <c r="D10" i="7"/>
  <c r="B11" i="7"/>
  <c r="D11" i="7"/>
  <c r="D13" i="7" s="1"/>
  <c r="D22" i="7" s="1"/>
  <c r="B12" i="7"/>
  <c r="D12" i="7"/>
  <c r="B13" i="7"/>
  <c r="B16" i="7"/>
  <c r="D16" i="7"/>
  <c r="B17" i="7"/>
  <c r="D17" i="7"/>
  <c r="B18" i="7"/>
  <c r="D18" i="7"/>
  <c r="B19" i="7"/>
  <c r="D19" i="7"/>
  <c r="B20" i="7"/>
  <c r="D20" i="7"/>
  <c r="B21" i="7"/>
  <c r="D21" i="7"/>
  <c r="B22" i="7"/>
  <c r="B13" i="6"/>
  <c r="D13" i="6"/>
  <c r="B14" i="6"/>
  <c r="D14" i="6"/>
  <c r="D27" i="6" s="1"/>
  <c r="D58" i="6" s="1"/>
  <c r="D60" i="6" s="1"/>
  <c r="D18" i="6"/>
  <c r="B19" i="6"/>
  <c r="D19" i="6"/>
  <c r="B20" i="6"/>
  <c r="D20" i="6"/>
  <c r="B21" i="6"/>
  <c r="D21" i="6"/>
  <c r="B23" i="6"/>
  <c r="D23" i="6"/>
  <c r="B26" i="6"/>
  <c r="D26" i="6"/>
  <c r="B27" i="6"/>
  <c r="B36" i="6"/>
  <c r="B41" i="6"/>
  <c r="B43" i="6"/>
  <c r="B58" i="6" s="1"/>
  <c r="B60" i="6" s="1"/>
  <c r="D43" i="6"/>
  <c r="B57" i="6"/>
  <c r="D57" i="6"/>
  <c r="C17" i="5"/>
  <c r="C14" i="5" s="1"/>
  <c r="D19" i="5"/>
  <c r="E19" i="5" s="1"/>
  <c r="D20" i="5"/>
  <c r="F20" i="5" s="1"/>
  <c r="E20" i="5"/>
  <c r="D21" i="5"/>
  <c r="E21" i="5" s="1"/>
  <c r="D22" i="5"/>
  <c r="E22" i="5" s="1"/>
  <c r="D23" i="5"/>
  <c r="E23" i="5" s="1"/>
  <c r="D24" i="5"/>
  <c r="F24" i="5" s="1"/>
  <c r="C25" i="5"/>
  <c r="C17" i="4"/>
  <c r="D21" i="4"/>
  <c r="D20" i="4" s="1"/>
  <c r="D26" i="4" s="1"/>
  <c r="E21" i="4"/>
  <c r="F21" i="4"/>
  <c r="D22" i="4"/>
  <c r="E22" i="4" s="1"/>
  <c r="F22" i="4"/>
  <c r="D23" i="4"/>
  <c r="E23" i="4" s="1"/>
  <c r="D24" i="4"/>
  <c r="E24" i="4" s="1"/>
  <c r="D25" i="4"/>
  <c r="E25" i="4"/>
  <c r="F25" i="4"/>
  <c r="C26" i="4"/>
  <c r="B9" i="3"/>
  <c r="D9" i="3"/>
  <c r="B13" i="3"/>
  <c r="D13" i="3"/>
  <c r="B16" i="3"/>
  <c r="B22" i="3" s="1"/>
  <c r="D16" i="3"/>
  <c r="D22" i="3" s="1"/>
  <c r="B19" i="3"/>
  <c r="B20" i="3" s="1"/>
  <c r="D20" i="3"/>
  <c r="B25" i="3"/>
  <c r="D25" i="3"/>
  <c r="B26" i="3"/>
  <c r="B29" i="3" s="1"/>
  <c r="B40" i="3" s="1"/>
  <c r="B48" i="3" s="1"/>
  <c r="D26" i="3"/>
  <c r="B27" i="3"/>
  <c r="D27" i="3"/>
  <c r="B28" i="3"/>
  <c r="D28" i="3"/>
  <c r="B38" i="3"/>
  <c r="D38" i="3"/>
  <c r="D40" i="3" s="1"/>
  <c r="D48" i="3" s="1"/>
  <c r="B43" i="3"/>
  <c r="D43" i="3"/>
  <c r="D47" i="3" s="1"/>
  <c r="B44" i="3"/>
  <c r="D44" i="3"/>
  <c r="B45" i="3"/>
  <c r="D45" i="3"/>
  <c r="B47" i="3"/>
  <c r="F21" i="5" l="1"/>
  <c r="F22" i="5"/>
  <c r="E24" i="5"/>
  <c r="D18" i="5"/>
  <c r="F23" i="5"/>
  <c r="F19" i="5"/>
  <c r="D25" i="5"/>
  <c r="E25" i="5" s="1"/>
  <c r="F26" i="4"/>
  <c r="E26" i="4"/>
  <c r="F23" i="4"/>
  <c r="F24" i="4"/>
  <c r="F25" i="5" l="1"/>
  <c r="B22" i="1" l="1"/>
  <c r="E21" i="1"/>
  <c r="F21" i="1" s="1"/>
  <c r="E20" i="1"/>
  <c r="E16" i="1"/>
  <c r="B16" i="1"/>
  <c r="F15" i="1"/>
  <c r="F11" i="1"/>
  <c r="F16" i="1" s="1"/>
  <c r="E22" i="1" l="1"/>
  <c r="F20" i="1"/>
  <c r="F22" i="1" s="1"/>
</calcChain>
</file>

<file path=xl/sharedStrings.xml><?xml version="1.0" encoding="utf-8"?>
<sst xmlns="http://schemas.openxmlformats.org/spreadsheetml/2006/main" count="214" uniqueCount="154">
  <si>
    <t>Defensa Civil</t>
  </si>
  <si>
    <t>Estado de Cambio de Activo Neto / Patrimonio</t>
  </si>
  <si>
    <t>Del ejercicio terminado al 30 de junio de 2022 y 2021</t>
  </si>
  <si>
    <t>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</si>
  <si>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</si>
  <si>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</si>
  <si>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</si>
  <si>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</si>
  <si>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</si>
  <si>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2020</t>
  </si>
  <si>
    <t xml:space="preserve">Cambio en políticas contables </t>
  </si>
  <si>
    <t>Revaluación de Propiedad, planta y equipo</t>
  </si>
  <si>
    <t>Ajuste al patrimonio</t>
  </si>
  <si>
    <t>Resultado del período</t>
  </si>
  <si>
    <t>Saldo al 31 de diciembre de 2021</t>
  </si>
  <si>
    <t>Efecto del gasto de depreciación de los activos revaluados</t>
  </si>
  <si>
    <t>Saldo al 30 de junio de 2022</t>
  </si>
  <si>
    <t>Las notas en las páginas 7 a 12 son parte integral de estos Estados Financieros.</t>
  </si>
  <si>
    <t>Firma del Director  o  Presidente</t>
  </si>
  <si>
    <t>Firma del Financiero</t>
  </si>
  <si>
    <t>Firma del Enc. Administrativo</t>
  </si>
  <si>
    <t>Firma del Contador</t>
  </si>
  <si>
    <t>___________________________</t>
  </si>
  <si>
    <t>Firma del Director  o Presidente</t>
  </si>
  <si>
    <t>_______________________________</t>
  </si>
  <si>
    <t xml:space="preserve"> </t>
  </si>
  <si>
    <t>Total Activos Netos/Patrimonio mas Pasivos</t>
  </si>
  <si>
    <t>Patrimonio Neto</t>
  </si>
  <si>
    <t>Intereses minoritarios</t>
  </si>
  <si>
    <t>Resultado acumulado</t>
  </si>
  <si>
    <t xml:space="preserve">Resultados positivos (ahorro)/negativo (desahorro) </t>
  </si>
  <si>
    <t>Capital</t>
  </si>
  <si>
    <t>Activos Netos/Patrimonio (Nota 12)</t>
  </si>
  <si>
    <t>Total pasivos</t>
  </si>
  <si>
    <t>Total pasivos no corrientes</t>
  </si>
  <si>
    <t xml:space="preserve"> Otros pasivos no corrientes (Nota 35)</t>
  </si>
  <si>
    <t>Beneficios a empleados a largo plazo (Nota 34)</t>
  </si>
  <si>
    <t>Provisiones a largo plazo (Nota 33)</t>
  </si>
  <si>
    <t xml:space="preserve">Instrumentos de deuda (Nota 32) </t>
  </si>
  <si>
    <t>Préstamos a largo plazo (Nota 31)</t>
  </si>
  <si>
    <t>Cuentas por pagar a largo plazo (Nota 30)</t>
  </si>
  <si>
    <t>Pasivos no corrientes</t>
  </si>
  <si>
    <t>Total pasivos corrientes</t>
  </si>
  <si>
    <t>Beneficios a empleados a corto plazo (Nota 13)</t>
  </si>
  <si>
    <t>Retenciones y acumulaciones por pagar (Nota 12 )</t>
  </si>
  <si>
    <t>Cuentas por pagar a corto plazo, acumulaciones por pagar y beneficios a empleados  (Nota 11)</t>
  </si>
  <si>
    <t>Sobregiro bancario (Nota10 )</t>
  </si>
  <si>
    <t>Pasivos corrientes</t>
  </si>
  <si>
    <t>Total activos</t>
  </si>
  <si>
    <t>Total activos no corrientes</t>
  </si>
  <si>
    <t>Propiedad, planta y equipo neto (Nota 9)</t>
  </si>
  <si>
    <t>Activos no corrientes</t>
  </si>
  <si>
    <t>Total activos corrientes</t>
  </si>
  <si>
    <t>Otros activos corrientes (Nota 13)</t>
  </si>
  <si>
    <t>Pagos anticipados (Nota 12)</t>
  </si>
  <si>
    <t>Inventarios (Nota 8)</t>
  </si>
  <si>
    <t>Cuenta por cobrar a corto plazo (Notas 10)</t>
  </si>
  <si>
    <t>Porción corriente de documentos por cobrar (Nota 9)</t>
  </si>
  <si>
    <t>Inversiones a corto plazo (Nota 8)</t>
  </si>
  <si>
    <t xml:space="preserve">Efectivo y equivalente de efectivo (Notas 7) </t>
  </si>
  <si>
    <t>Activos corrientes</t>
  </si>
  <si>
    <t>Activos</t>
  </si>
  <si>
    <t xml:space="preserve"> (Valores en RD$)</t>
  </si>
  <si>
    <t>Al 30 de junio de 2022 y 2021</t>
  </si>
  <si>
    <t>Estado de Situación Financiera</t>
  </si>
  <si>
    <t>Firma del Contador.</t>
  </si>
  <si>
    <t>Resultado financiero (1-2)</t>
  </si>
  <si>
    <t>Bienes muebles, inmuebles e intangibles</t>
  </si>
  <si>
    <t>Transferencias corrientes</t>
  </si>
  <si>
    <t>Materiales y suministros</t>
  </si>
  <si>
    <t>Contrataciones de servicios</t>
  </si>
  <si>
    <t>Remuneraciones y contribuciones</t>
  </si>
  <si>
    <t>Gastos totales</t>
  </si>
  <si>
    <t xml:space="preserve">Adiciones de Disponibilidades años anteriores </t>
  </si>
  <si>
    <t>Presupuesto Aprobado año 2022</t>
  </si>
  <si>
    <t>Ingresos totales</t>
  </si>
  <si>
    <t>Variación</t>
  </si>
  <si>
    <t>%</t>
  </si>
  <si>
    <t>Presupuesto Ejecutado</t>
  </si>
  <si>
    <t>Presupuesto Reformulado</t>
  </si>
  <si>
    <t>Concepto</t>
  </si>
  <si>
    <t>(Clasificación de Ingresos y Gastos por Objeto del Presupuesto Aprobado)</t>
  </si>
  <si>
    <t>Presupuesto sobre la Base de Efectivo</t>
  </si>
  <si>
    <t>al 30 de junio del  2022</t>
  </si>
  <si>
    <t>Estado de Comparación de los Importes Presupuestados y Realizados</t>
  </si>
  <si>
    <t>Obras</t>
  </si>
  <si>
    <t>Transferencias y donaciones</t>
  </si>
  <si>
    <t xml:space="preserve">Ingresos de enero a junio Cuenta Operativa </t>
  </si>
  <si>
    <t>Disponibilidad Inicial Cuenta Operativa</t>
  </si>
  <si>
    <t>Cuenta Operativa Defensa Civil</t>
  </si>
  <si>
    <t>al 30 de junio del 2022</t>
  </si>
  <si>
    <t>Efectivo y equivalentes al efectivo al final del periodo</t>
  </si>
  <si>
    <t>Efectivo y equivalentes al efectivo al principio del periodo</t>
  </si>
  <si>
    <t xml:space="preserve">Incremento/(Disminución) neta en el efectivo y equivalentes al efectivo </t>
  </si>
  <si>
    <t>Flujos de efectivo netos por las actividades de financiación</t>
  </si>
  <si>
    <t xml:space="preserve"> Otros pagos</t>
  </si>
  <si>
    <t>Pago de los arrendatarios por contratos de arrendamientos financieros</t>
  </si>
  <si>
    <t>Pago por distribución/dividendos al gobierno</t>
  </si>
  <si>
    <t xml:space="preserve">Pago reembolso de efectivo recibió por aporte de accionista </t>
  </si>
  <si>
    <t>Pago reembolso en efectivo de los montos recibidos en préstamos, pagarés, hipotecas</t>
  </si>
  <si>
    <t>Otros pagos</t>
  </si>
  <si>
    <t>Otros cobros</t>
  </si>
  <si>
    <t xml:space="preserve">Cobro de los arrendatarios por contratos de arrendamientos financieros </t>
  </si>
  <si>
    <t>Cobro por aporte de accionista</t>
  </si>
  <si>
    <t>Cobro por préstamos, pagarés, hipotecas</t>
  </si>
  <si>
    <t>Flujos de efectivo de las actividades de financiación</t>
  </si>
  <si>
    <t>Flujos de efectivo netos por las actividades de inversión</t>
  </si>
  <si>
    <t>Pagos por costos de construcciones y desarrollos en proceso</t>
  </si>
  <si>
    <t xml:space="preserve">Pagos por conceptos de contratos a futuro, a plazo, opciones o permuta </t>
  </si>
  <si>
    <t xml:space="preserve">Pagos por otorgamiento de préstamos o anticipos hechos a terceros </t>
  </si>
  <si>
    <t>Pagos por adquisición de títulos patrimoniales o de deuda y participación en asociaciones</t>
  </si>
  <si>
    <t xml:space="preserve">Pagos por adquisición de intangibles y otros activos de largo plazo </t>
  </si>
  <si>
    <t>Pagos por adquisición de propiedad, planta y equipo</t>
  </si>
  <si>
    <t xml:space="preserve">Cobros por conceptos de contratos a futuro, a plazo, opciones o permuta </t>
  </si>
  <si>
    <t>Cobros por reembolsos de préstamos o anticipos hechos a terceros</t>
  </si>
  <si>
    <t xml:space="preserve">Cobros por títulos patrimoniales o de deuda y participación en asociaciones </t>
  </si>
  <si>
    <t>Cobros por venta de intangibles y otros activos de largo plazo</t>
  </si>
  <si>
    <t>Cobros por venta de propiedad, planta y equipo</t>
  </si>
  <si>
    <t>Flujos de efectivo de las actividades de inversión</t>
  </si>
  <si>
    <t>Flujos de efectivo netos de las actividades de operación</t>
  </si>
  <si>
    <t xml:space="preserve"> Pagos de intereses</t>
  </si>
  <si>
    <t>Pagos por contratos mantenidos para negocios o intercambio</t>
  </si>
  <si>
    <t>Pagos a proveedores</t>
  </si>
  <si>
    <t>Pagos de pensiones y jubilaciones</t>
  </si>
  <si>
    <t xml:space="preserve">Pagos por contribuciones a la seguridad social </t>
  </si>
  <si>
    <t>Pagos a los trabajadores o en beneficio de ellos</t>
  </si>
  <si>
    <t xml:space="preserve">Pagos a otras entidades  (Transferencias) </t>
  </si>
  <si>
    <t xml:space="preserve"> Cobros de intereses financieros</t>
  </si>
  <si>
    <t>Cobros por contratos mantenidos para negocios o intercambio</t>
  </si>
  <si>
    <t>Cobros de seguros por primas, reclamos y otros</t>
  </si>
  <si>
    <t xml:space="preserve"> Cobros de subvenciones, transferencias, y otras asignaciones </t>
  </si>
  <si>
    <t>Cobros por venta de bienes y servicios y arrendamientos</t>
  </si>
  <si>
    <t>Contribuciones de la seguridad social</t>
  </si>
  <si>
    <t>Cobros impuestos</t>
  </si>
  <si>
    <t>2021</t>
  </si>
  <si>
    <t>2022</t>
  </si>
  <si>
    <t>Flujo de efectivo procedentes de actividades operativas</t>
  </si>
  <si>
    <t>Estado de Flujo de Efectivo</t>
  </si>
  <si>
    <t>________________________________</t>
  </si>
  <si>
    <t>Firma del Director o Presidente</t>
  </si>
  <si>
    <t>Resultado del período (ahorro / desahorro)</t>
  </si>
  <si>
    <t>Total gastos</t>
  </si>
  <si>
    <t>Otros gastos</t>
  </si>
  <si>
    <t>Gasto de depreciación y amortización</t>
  </si>
  <si>
    <t>Suministros y material para consumo</t>
  </si>
  <si>
    <t>Subvenciones y otros pagos por transferencias</t>
  </si>
  <si>
    <t>Sueldos, salarios y beneficios a empleados</t>
  </si>
  <si>
    <t>Gastos (Notas  16, 17, 18, 19 y  20  )</t>
  </si>
  <si>
    <t>Total ingresos</t>
  </si>
  <si>
    <t>Recargos, multas y otros ingresos</t>
  </si>
  <si>
    <t>Ingresos por transacciones con contraprestación</t>
  </si>
  <si>
    <t>Impuestos</t>
  </si>
  <si>
    <t>Ingresos (Nota  13, 14 y 15)</t>
  </si>
  <si>
    <t>Estado de Rendimiento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</si>
</sst>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sz val="12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3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 indent="2"/>
    </xf>
    <xf numFmtId="0" fontId="2" fillId="0" borderId="7" xfId="0" applyFont="1" applyBorder="1"/>
    <xf numFmtId="0" fontId="2" fillId="0" borderId="6" xfId="0" applyFont="1" applyBorder="1" applyAlignment="1">
      <alignment vertical="top" wrapText="1"/>
    </xf>
    <xf numFmtId="164" fontId="2" fillId="0" borderId="6" xfId="1" applyFont="1" applyBorder="1" applyAlignment="1">
      <alignment vertical="top" wrapText="1"/>
    </xf>
    <xf numFmtId="0" fontId="6" fillId="0" borderId="8" xfId="0" applyFont="1" applyBorder="1" applyAlignment="1">
      <alignment vertical="center" wrapText="1"/>
    </xf>
    <xf numFmtId="4" fontId="0" fillId="0" borderId="9" xfId="0" applyNumberForma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3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/>
    <xf numFmtId="0" fontId="2" fillId="0" borderId="10" xfId="0" applyFont="1" applyBorder="1" applyAlignment="1">
      <alignment vertical="top" wrapText="1"/>
    </xf>
    <xf numFmtId="0" fontId="4" fillId="0" borderId="8" xfId="0" applyFont="1" applyBorder="1" applyAlignment="1">
      <alignment vertical="center" wrapText="1"/>
    </xf>
    <xf numFmtId="164" fontId="4" fillId="0" borderId="10" xfId="1" applyFont="1" applyBorder="1" applyAlignment="1">
      <alignment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43" fontId="5" fillId="0" borderId="0" xfId="0" applyNumberFormat="1" applyFont="1"/>
    <xf numFmtId="0" fontId="5" fillId="0" borderId="0" xfId="0" applyFont="1"/>
    <xf numFmtId="4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  <xf numFmtId="164" fontId="4" fillId="0" borderId="10" xfId="1" applyFont="1" applyBorder="1" applyAlignment="1">
      <alignment horizontal="left" vertical="center" wrapText="1" indent="8"/>
    </xf>
    <xf numFmtId="164" fontId="2" fillId="0" borderId="0" xfId="0" applyNumberFormat="1" applyFont="1"/>
    <xf numFmtId="0" fontId="4" fillId="0" borderId="14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center" vertical="center" wrapText="1"/>
    </xf>
    <xf numFmtId="164" fontId="4" fillId="2" borderId="16" xfId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5" xfId="1" applyFont="1" applyBorder="1" applyAlignment="1">
      <alignment horizontal="center" vertical="center" wrapText="1"/>
    </xf>
    <xf numFmtId="164" fontId="6" fillId="0" borderId="19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2" fillId="0" borderId="1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/>
    <xf numFmtId="4" fontId="6" fillId="0" borderId="2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4" fontId="4" fillId="0" borderId="13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4" fontId="4" fillId="2" borderId="13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 indent="1"/>
    </xf>
    <xf numFmtId="4" fontId="6" fillId="0" borderId="2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0" xfId="1" applyFont="1" applyAlignment="1">
      <alignment horizontal="center"/>
    </xf>
    <xf numFmtId="164" fontId="2" fillId="0" borderId="0" xfId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2" fillId="0" borderId="22" xfId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0" fillId="0" borderId="0" xfId="0" applyNumberFormat="1"/>
    <xf numFmtId="164" fontId="0" fillId="0" borderId="0" xfId="1" applyFont="1"/>
    <xf numFmtId="4" fontId="9" fillId="0" borderId="23" xfId="0" applyNumberFormat="1" applyFont="1" applyBorder="1" applyAlignment="1">
      <alignment horizontal="right" vertical="center"/>
    </xf>
    <xf numFmtId="9" fontId="10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" fontId="10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3" fontId="0" fillId="0" borderId="0" xfId="0" applyNumberFormat="1"/>
    <xf numFmtId="0" fontId="10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9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/>
    </xf>
    <xf numFmtId="0" fontId="0" fillId="0" borderId="6" xfId="0" applyBorder="1" applyAlignment="1">
      <alignment vertical="top"/>
    </xf>
    <xf numFmtId="4" fontId="9" fillId="0" borderId="2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164" fontId="5" fillId="0" borderId="0" xfId="1" applyFont="1" applyBorder="1" applyAlignment="1">
      <alignment horizontal="center"/>
    </xf>
    <xf numFmtId="164" fontId="6" fillId="0" borderId="0" xfId="1" applyFont="1" applyBorder="1" applyAlignment="1">
      <alignment horizontal="center" vertical="center" wrapText="1"/>
    </xf>
    <xf numFmtId="164" fontId="4" fillId="0" borderId="13" xfId="1" applyFont="1" applyBorder="1" applyAlignment="1">
      <alignment horizontal="center" vertical="center" wrapText="1"/>
    </xf>
    <xf numFmtId="164" fontId="4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0" borderId="0" xfId="1" applyFont="1"/>
    <xf numFmtId="0" fontId="6" fillId="0" borderId="0" xfId="0" applyFont="1" applyAlignment="1">
      <alignment horizontal="left" vertical="center" wrapText="1"/>
    </xf>
    <xf numFmtId="164" fontId="4" fillId="0" borderId="0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1" applyFont="1" applyAlignment="1">
      <alignment horizontal="justify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4" fontId="4" fillId="2" borderId="0" xfId="0" applyNumberFormat="1" applyFont="1" applyFill="1" applyAlignment="1">
      <alignment horizontal="right" vertical="center"/>
    </xf>
    <xf numFmtId="164" fontId="4" fillId="2" borderId="0" xfId="1" applyFont="1" applyFill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Corte%20Estados%20Financieros%20a&#241;o%202022/Notas%20Corte%202022%20Estados%20Financieros%20comparativos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financieros%2030%20de%20junio/Comparaci&#243;n%20de%20los%20Importes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financieros%2030%20de%20junio/Estado%20de%20Flujo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financieros%2030%20de%20junio/Estado%20de%20Rendimiento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Hoja1"/>
      <sheetName val="Hoja2"/>
      <sheetName val="Hoja4"/>
      <sheetName val="Hoja5"/>
      <sheetName val="Hoja6"/>
      <sheetName val="Hoja7"/>
      <sheetName val="Hoja8"/>
      <sheetName val="Hoja9"/>
      <sheetName val="Cambio del Patrimonio"/>
      <sheetName val="Flujo de Efectivo"/>
      <sheetName val="Esatado de los Impo. Pres. Ope."/>
      <sheetName val="Estado de los Imp. Pres. Presu."/>
      <sheetName val="Estado de los Imp. Pres. Pr. C"/>
      <sheetName val="NOTAS 7 AL 48 "/>
      <sheetName val="CONSOLIDADO 2022"/>
    </sheetNames>
    <sheetDataSet>
      <sheetData sheetId="0"/>
      <sheetData sheetId="1">
        <row r="22">
          <cell r="B22">
            <v>-12741082.799999982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B60">
            <v>12138276.619915271</v>
          </cell>
        </row>
      </sheetData>
      <sheetData sheetId="12"/>
      <sheetData sheetId="13"/>
      <sheetData sheetId="14"/>
      <sheetData sheetId="15">
        <row r="11">
          <cell r="H11">
            <v>15116623.619999999</v>
          </cell>
        </row>
        <row r="60">
          <cell r="F60">
            <v>1171294.6399999999</v>
          </cell>
          <cell r="H60">
            <v>1027561.9802000001</v>
          </cell>
        </row>
        <row r="80">
          <cell r="J80">
            <v>4033292.4200847461</v>
          </cell>
        </row>
        <row r="92">
          <cell r="J92">
            <v>57282644.960084766</v>
          </cell>
        </row>
        <row r="122">
          <cell r="F122">
            <v>1051202.22</v>
          </cell>
          <cell r="H122">
            <v>1817441.58</v>
          </cell>
        </row>
        <row r="135">
          <cell r="F135">
            <v>9555170.2999999989</v>
          </cell>
          <cell r="H135">
            <v>7365614.2300000004</v>
          </cell>
        </row>
        <row r="146">
          <cell r="F146">
            <v>51695326</v>
          </cell>
          <cell r="H146">
            <v>51695326</v>
          </cell>
        </row>
        <row r="147">
          <cell r="F147">
            <v>-12741082.799999982</v>
          </cell>
          <cell r="H147">
            <v>2239311.62</v>
          </cell>
        </row>
        <row r="148">
          <cell r="F148">
            <v>18555016.600000001</v>
          </cell>
          <cell r="H148">
            <v>26974241.190000001</v>
          </cell>
        </row>
        <row r="149">
          <cell r="F149">
            <v>2476583.9</v>
          </cell>
          <cell r="H149">
            <v>-478574.57</v>
          </cell>
        </row>
        <row r="159">
          <cell r="H159">
            <v>8075000</v>
          </cell>
        </row>
        <row r="160">
          <cell r="F160">
            <v>7725000</v>
          </cell>
          <cell r="H160">
            <v>8075000</v>
          </cell>
        </row>
        <row r="173">
          <cell r="F173">
            <v>101657026.76000001</v>
          </cell>
          <cell r="H173">
            <v>91864989.390000001</v>
          </cell>
        </row>
        <row r="185">
          <cell r="F185">
            <v>663077.12</v>
          </cell>
          <cell r="H185">
            <v>212799.12</v>
          </cell>
        </row>
        <row r="212">
          <cell r="F212">
            <v>7580145.4000000004</v>
          </cell>
          <cell r="H212">
            <v>6526256.4900000002</v>
          </cell>
        </row>
        <row r="213">
          <cell r="F213">
            <v>71804102.439999998</v>
          </cell>
          <cell r="H213">
            <v>57535677.520000003</v>
          </cell>
        </row>
        <row r="222">
          <cell r="H222">
            <v>10500</v>
          </cell>
        </row>
        <row r="223">
          <cell r="F223">
            <v>1590776</v>
          </cell>
          <cell r="H223">
            <v>10500</v>
          </cell>
        </row>
        <row r="279">
          <cell r="F279">
            <v>12089112.689999998</v>
          </cell>
          <cell r="H279">
            <v>9689329.5999999996</v>
          </cell>
        </row>
        <row r="286">
          <cell r="F286">
            <v>12826369.600000001</v>
          </cell>
          <cell r="H286">
            <v>12918050.460000001</v>
          </cell>
        </row>
        <row r="333">
          <cell r="F333">
            <v>24475825.949999999</v>
          </cell>
          <cell r="H333">
            <v>17759919.309999995</v>
          </cell>
        </row>
      </sheetData>
      <sheetData sheetId="16">
        <row r="8">
          <cell r="G8">
            <v>71489985.839999989</v>
          </cell>
          <cell r="H8">
            <v>314116.59999999998</v>
          </cell>
        </row>
        <row r="32">
          <cell r="G32">
            <v>12612396.950000001</v>
          </cell>
          <cell r="H32">
            <v>11863429.932969494</v>
          </cell>
        </row>
        <row r="82">
          <cell r="G82">
            <v>7819556.0599999987</v>
          </cell>
          <cell r="H82">
            <v>4269556.6343394108</v>
          </cell>
        </row>
        <row r="140">
          <cell r="G140"/>
          <cell r="H140">
            <v>1590776</v>
          </cell>
        </row>
        <row r="145">
          <cell r="G145">
            <v>77082.080000000002</v>
          </cell>
          <cell r="H145">
            <v>3956210.340084746</v>
          </cell>
        </row>
        <row r="176">
          <cell r="H176">
            <v>603058</v>
          </cell>
        </row>
        <row r="177">
          <cell r="I177">
            <v>603058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5DFD1-403F-4B35-856C-95A163C42F54}">
  <dimension ref="A1:I32"/>
  <sheetViews>
    <sheetView tabSelected="1" workbookViewId="0">
      <selection activeCell="G25" sqref="G25"/>
    </sheetView>
  </sheetViews>
  <sheetFormatPr baseColWidth="10" defaultColWidth="11.42578125" defaultRowHeight="15.75" x14ac:dyDescent="0.25"/>
  <cols>
    <col min="1" max="1" width="43.42578125" style="2" customWidth="1"/>
    <col min="2" max="2" width="19.7109375" style="2" customWidth="1"/>
    <col min="3" max="3" width="18.42578125" style="2" customWidth="1"/>
    <col min="4" max="4" width="16.42578125" style="2" customWidth="1"/>
    <col min="5" max="5" width="17.7109375" style="2" bestFit="1" customWidth="1"/>
    <col min="6" max="6" width="20.42578125" style="2" customWidth="1"/>
    <col min="7" max="7" width="15.85546875" style="2" customWidth="1"/>
    <col min="8" max="8" width="16.28515625" style="2" bestFit="1" customWidth="1"/>
    <col min="9" max="9" width="14.42578125" style="2" bestFit="1" customWidth="1"/>
    <col min="10" max="16384" width="11.42578125" style="2"/>
  </cols>
  <sheetData>
    <row r="1" spans="1:9" x14ac:dyDescent="0.25">
      <c r="A1" s="1"/>
    </row>
    <row r="2" spans="1:9" x14ac:dyDescent="0.25">
      <c r="A2" s="1"/>
    </row>
    <row r="3" spans="1:9" x14ac:dyDescent="0.25">
      <c r="A3" s="1"/>
    </row>
    <row r="4" spans="1:9" ht="20.25" x14ac:dyDescent="0.25">
      <c r="A4" s="60" t="s">
        <v>0</v>
      </c>
      <c r="B4" s="60"/>
      <c r="C4" s="60"/>
      <c r="D4" s="60"/>
      <c r="E4" s="60"/>
      <c r="F4" s="60"/>
    </row>
    <row r="5" spans="1:9" ht="20.25" x14ac:dyDescent="0.25">
      <c r="A5" s="60" t="s">
        <v>1</v>
      </c>
      <c r="B5" s="60"/>
      <c r="C5" s="60"/>
      <c r="D5" s="60"/>
      <c r="E5" s="60"/>
      <c r="F5" s="60"/>
    </row>
    <row r="6" spans="1:9" ht="20.25" x14ac:dyDescent="0.25">
      <c r="A6" s="60" t="s">
        <v>2</v>
      </c>
      <c r="B6" s="60"/>
      <c r="C6" s="60"/>
      <c r="D6" s="60"/>
      <c r="E6" s="60"/>
      <c r="F6" s="60"/>
    </row>
    <row r="7" spans="1:9" ht="20.25" x14ac:dyDescent="0.25">
      <c r="A7" s="60" t="s">
        <v>3</v>
      </c>
      <c r="B7" s="60"/>
      <c r="C7" s="60"/>
      <c r="D7" s="60"/>
      <c r="E7" s="60"/>
      <c r="F7" s="60"/>
    </row>
    <row r="8" spans="1:9" ht="16.5" thickBot="1" x14ac:dyDescent="0.3">
      <c r="A8" s="3"/>
      <c r="B8" s="3"/>
      <c r="C8" s="4"/>
      <c r="D8" s="3"/>
      <c r="E8" s="3"/>
      <c r="F8" s="5"/>
    </row>
    <row r="9" spans="1:9" ht="58.5" customHeight="1" thickBot="1" x14ac:dyDescent="0.3">
      <c r="A9" s="6"/>
      <c r="B9" s="7" t="s">
        <v>4</v>
      </c>
      <c r="C9" s="7" t="s">
        <v>5</v>
      </c>
      <c r="D9" s="7" t="s">
        <v>6</v>
      </c>
      <c r="E9" s="7" t="s">
        <v>7</v>
      </c>
      <c r="F9" s="8" t="s">
        <v>8</v>
      </c>
    </row>
    <row r="10" spans="1:9" x14ac:dyDescent="0.25">
      <c r="A10" s="9"/>
      <c r="B10" s="10"/>
      <c r="C10" s="11"/>
      <c r="D10" s="12"/>
      <c r="E10" s="13"/>
      <c r="F10" s="14"/>
    </row>
    <row r="11" spans="1:9" x14ac:dyDescent="0.25">
      <c r="A11" s="15" t="s">
        <v>9</v>
      </c>
      <c r="B11" s="16">
        <v>51695326</v>
      </c>
      <c r="C11" s="17"/>
      <c r="D11" s="18"/>
      <c r="E11" s="19">
        <v>26974241.190000001</v>
      </c>
      <c r="F11" s="19">
        <f>B11+E11</f>
        <v>78669567.189999998</v>
      </c>
      <c r="G11" s="20"/>
      <c r="H11" s="20"/>
      <c r="I11" s="20"/>
    </row>
    <row r="12" spans="1:9" x14ac:dyDescent="0.25">
      <c r="A12" s="21" t="s">
        <v>10</v>
      </c>
      <c r="B12" s="22"/>
      <c r="C12" s="23"/>
      <c r="D12" s="3"/>
      <c r="E12" s="24"/>
      <c r="F12" s="19"/>
      <c r="G12" s="25"/>
    </row>
    <row r="13" spans="1:9" x14ac:dyDescent="0.25">
      <c r="A13" s="21" t="s">
        <v>11</v>
      </c>
      <c r="B13" s="22"/>
      <c r="C13" s="26"/>
      <c r="D13" s="3"/>
      <c r="E13" s="23"/>
      <c r="F13" s="19"/>
    </row>
    <row r="14" spans="1:9" x14ac:dyDescent="0.25">
      <c r="A14" s="27" t="s">
        <v>12</v>
      </c>
      <c r="B14" s="22"/>
      <c r="C14" s="26"/>
      <c r="D14" s="3"/>
      <c r="E14" s="28"/>
      <c r="F14" s="29"/>
      <c r="G14" s="20"/>
    </row>
    <row r="15" spans="1:9" x14ac:dyDescent="0.25">
      <c r="A15" s="27" t="s">
        <v>13</v>
      </c>
      <c r="B15" s="30"/>
      <c r="C15" s="31"/>
      <c r="D15" s="32"/>
      <c r="E15" s="33">
        <v>-8419224.5899999999</v>
      </c>
      <c r="F15" s="34">
        <f>E15</f>
        <v>-8419224.5899999999</v>
      </c>
    </row>
    <row r="16" spans="1:9" s="38" customFormat="1" x14ac:dyDescent="0.25">
      <c r="A16" s="15" t="s">
        <v>14</v>
      </c>
      <c r="B16" s="35">
        <f>SUM(B11:B15)</f>
        <v>51695326</v>
      </c>
      <c r="C16" s="17"/>
      <c r="D16" s="18"/>
      <c r="E16" s="36">
        <f>SUM(E11:E15)</f>
        <v>18555016.600000001</v>
      </c>
      <c r="F16" s="36">
        <f>SUM(F11:F15)</f>
        <v>70250342.599999994</v>
      </c>
      <c r="G16" s="37"/>
    </row>
    <row r="17" spans="1:9" x14ac:dyDescent="0.25">
      <c r="A17" s="27" t="s">
        <v>10</v>
      </c>
      <c r="B17" s="39"/>
      <c r="C17" s="23"/>
      <c r="D17" s="40"/>
      <c r="E17" s="41"/>
      <c r="F17" s="42"/>
    </row>
    <row r="18" spans="1:9" x14ac:dyDescent="0.25">
      <c r="A18" s="27" t="s">
        <v>11</v>
      </c>
      <c r="B18" s="39"/>
      <c r="C18" s="23"/>
      <c r="D18" s="40"/>
      <c r="E18" s="41"/>
      <c r="F18" s="42"/>
      <c r="G18" s="20"/>
    </row>
    <row r="19" spans="1:9" ht="31.5" x14ac:dyDescent="0.25">
      <c r="A19" s="27" t="s">
        <v>15</v>
      </c>
      <c r="B19" s="39"/>
      <c r="C19" s="23"/>
      <c r="D19" s="40"/>
      <c r="E19" s="41"/>
      <c r="F19" s="42"/>
      <c r="G19" s="20"/>
    </row>
    <row r="20" spans="1:9" x14ac:dyDescent="0.25">
      <c r="A20" s="27" t="s">
        <v>12</v>
      </c>
      <c r="B20" s="39"/>
      <c r="C20" s="23"/>
      <c r="D20" s="40"/>
      <c r="E20" s="41">
        <f>+'[1]NOTAS 7 AL 48 '!F149</f>
        <v>2476583.9</v>
      </c>
      <c r="F20" s="41">
        <f>+E20</f>
        <v>2476583.9</v>
      </c>
      <c r="H20" s="43"/>
    </row>
    <row r="21" spans="1:9" ht="16.5" thickBot="1" x14ac:dyDescent="0.3">
      <c r="A21" s="44" t="s">
        <v>13</v>
      </c>
      <c r="B21" s="45"/>
      <c r="C21" s="46"/>
      <c r="D21" s="47"/>
      <c r="E21" s="48">
        <f>'[1]Est. de Rendimiento Fin'!B22</f>
        <v>-12741082.799999982</v>
      </c>
      <c r="F21" s="48">
        <f>+E21</f>
        <v>-12741082.799999982</v>
      </c>
      <c r="G21" s="20"/>
      <c r="H21" s="25"/>
    </row>
    <row r="22" spans="1:9" ht="16.5" thickBot="1" x14ac:dyDescent="0.3">
      <c r="A22" s="49" t="s">
        <v>16</v>
      </c>
      <c r="B22" s="50">
        <f>+B16</f>
        <v>51695326</v>
      </c>
      <c r="C22" s="51"/>
      <c r="D22" s="51"/>
      <c r="E22" s="52">
        <f>+E16+E20+E21</f>
        <v>8290517.7000000179</v>
      </c>
      <c r="F22" s="53">
        <f>+F16+F20+F21</f>
        <v>59985843.700000018</v>
      </c>
      <c r="G22" s="20"/>
      <c r="H22" s="25"/>
    </row>
    <row r="23" spans="1:9" x14ac:dyDescent="0.25">
      <c r="A23" s="54"/>
      <c r="B23" s="18"/>
      <c r="C23" s="18"/>
      <c r="D23" s="18"/>
      <c r="E23" s="55"/>
      <c r="F23" s="55"/>
      <c r="I23" s="25"/>
    </row>
    <row r="24" spans="1:9" hidden="1" x14ac:dyDescent="0.25">
      <c r="A24" s="54"/>
      <c r="B24" s="18"/>
      <c r="C24" s="18"/>
      <c r="D24" s="18"/>
      <c r="E24" s="55"/>
      <c r="F24" s="55"/>
      <c r="I24" s="25"/>
    </row>
    <row r="25" spans="1:9" x14ac:dyDescent="0.25">
      <c r="A25" s="54"/>
      <c r="B25" s="18"/>
      <c r="C25" s="18"/>
      <c r="D25" s="18"/>
      <c r="E25" s="55"/>
      <c r="F25" s="55"/>
      <c r="I25" s="25"/>
    </row>
    <row r="26" spans="1:9" x14ac:dyDescent="0.25">
      <c r="A26" s="56" t="s">
        <v>17</v>
      </c>
      <c r="H26" s="25"/>
    </row>
    <row r="27" spans="1:9" x14ac:dyDescent="0.25">
      <c r="A27" s="56"/>
    </row>
    <row r="28" spans="1:9" x14ac:dyDescent="0.25">
      <c r="A28" s="57"/>
      <c r="D28" s="57"/>
      <c r="E28" s="57"/>
      <c r="F28" s="57"/>
    </row>
    <row r="29" spans="1:9" x14ac:dyDescent="0.25">
      <c r="A29" s="58" t="s">
        <v>18</v>
      </c>
      <c r="D29" s="61" t="s">
        <v>19</v>
      </c>
      <c r="E29" s="61"/>
      <c r="F29" s="61"/>
    </row>
    <row r="31" spans="1:9" x14ac:dyDescent="0.25">
      <c r="A31" s="57"/>
      <c r="D31" s="57"/>
      <c r="E31" s="57"/>
      <c r="F31" s="57"/>
    </row>
    <row r="32" spans="1:9" x14ac:dyDescent="0.25">
      <c r="A32" s="58" t="s">
        <v>20</v>
      </c>
      <c r="D32" s="61" t="s">
        <v>21</v>
      </c>
      <c r="E32" s="61"/>
      <c r="F32" s="61"/>
    </row>
  </sheetData>
  <mergeCells count="6">
    <mergeCell ref="D32:F32"/>
    <mergeCell ref="A4:F4"/>
    <mergeCell ref="A5:F5"/>
    <mergeCell ref="A6:F6"/>
    <mergeCell ref="A7:F7"/>
    <mergeCell ref="D29:F29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E9B8-A01B-4B5A-97D0-A1CEC44D0822}">
  <dimension ref="A1:I34"/>
  <sheetViews>
    <sheetView zoomScale="130" zoomScaleNormal="130" workbookViewId="0">
      <selection activeCell="D25" sqref="D25"/>
    </sheetView>
  </sheetViews>
  <sheetFormatPr baseColWidth="10" defaultColWidth="11.42578125" defaultRowHeight="15.75" x14ac:dyDescent="0.25"/>
  <cols>
    <col min="1" max="1" width="49.140625" style="2" customWidth="1"/>
    <col min="2" max="2" width="17.85546875" style="2" customWidth="1"/>
    <col min="3" max="3" width="2.28515625" style="2" customWidth="1"/>
    <col min="4" max="4" width="17.85546875" style="2" customWidth="1"/>
    <col min="5" max="5" width="17.28515625" style="2" customWidth="1"/>
    <col min="6" max="6" width="18" style="2" customWidth="1"/>
    <col min="7" max="8" width="14.5703125" style="2" bestFit="1" customWidth="1"/>
    <col min="9" max="16384" width="11.42578125" style="2"/>
  </cols>
  <sheetData>
    <row r="1" spans="1:9" ht="62.25" customHeight="1" x14ac:dyDescent="0.25"/>
    <row r="2" spans="1:9" x14ac:dyDescent="0.25">
      <c r="A2" s="82" t="s">
        <v>153</v>
      </c>
      <c r="B2" s="82"/>
      <c r="C2" s="82"/>
      <c r="D2" s="82"/>
    </row>
    <row r="3" spans="1:9" x14ac:dyDescent="0.25">
      <c r="A3" s="82" t="s">
        <v>2</v>
      </c>
      <c r="B3" s="82"/>
      <c r="C3" s="82"/>
      <c r="D3" s="82"/>
    </row>
    <row r="4" spans="1:9" x14ac:dyDescent="0.25">
      <c r="A4" s="82" t="s">
        <v>3</v>
      </c>
      <c r="B4" s="82"/>
      <c r="C4" s="82"/>
      <c r="D4" s="82"/>
    </row>
    <row r="5" spans="1:9" x14ac:dyDescent="0.25">
      <c r="A5" s="81"/>
      <c r="B5" s="81"/>
      <c r="C5" s="81"/>
      <c r="D5" s="81"/>
    </row>
    <row r="6" spans="1:9" ht="21.75" customHeight="1" x14ac:dyDescent="0.25">
      <c r="A6" s="81"/>
      <c r="B6" s="81"/>
      <c r="C6" s="81"/>
      <c r="D6" s="81"/>
    </row>
    <row r="7" spans="1:9" x14ac:dyDescent="0.25">
      <c r="B7" s="81">
        <v>2022</v>
      </c>
      <c r="C7" s="81"/>
      <c r="D7" s="81">
        <v>2021</v>
      </c>
    </row>
    <row r="8" spans="1:9" x14ac:dyDescent="0.25">
      <c r="A8" s="141" t="s">
        <v>152</v>
      </c>
      <c r="B8" s="25"/>
      <c r="C8" s="25"/>
      <c r="D8" s="25"/>
    </row>
    <row r="9" spans="1:9" hidden="1" x14ac:dyDescent="0.25">
      <c r="A9" s="146" t="s">
        <v>151</v>
      </c>
      <c r="B9" s="145">
        <v>0</v>
      </c>
      <c r="C9" s="145"/>
      <c r="D9" s="145">
        <v>0</v>
      </c>
    </row>
    <row r="10" spans="1:9" x14ac:dyDescent="0.25">
      <c r="A10" s="146" t="s">
        <v>150</v>
      </c>
      <c r="B10" s="145">
        <f>+'[1]NOTAS 7 AL 48 '!F160</f>
        <v>7725000</v>
      </c>
      <c r="C10" s="145"/>
      <c r="D10" s="145">
        <f>'[1]NOTAS 7 AL 48 '!H160</f>
        <v>8075000</v>
      </c>
      <c r="E10" s="25"/>
      <c r="G10" s="62"/>
      <c r="H10" s="62"/>
      <c r="I10" s="62"/>
    </row>
    <row r="11" spans="1:9" x14ac:dyDescent="0.25">
      <c r="A11" s="146" t="s">
        <v>86</v>
      </c>
      <c r="B11" s="145">
        <f>'[1]NOTAS 7 AL 48 '!F173</f>
        <v>101657026.76000001</v>
      </c>
      <c r="C11" s="145"/>
      <c r="D11" s="145">
        <f>'[1]NOTAS 7 AL 48 '!H173</f>
        <v>91864989.390000001</v>
      </c>
      <c r="E11" s="25"/>
      <c r="G11" s="62"/>
      <c r="H11" s="62"/>
      <c r="I11" s="62"/>
    </row>
    <row r="12" spans="1:9" x14ac:dyDescent="0.25">
      <c r="A12" s="146" t="s">
        <v>149</v>
      </c>
      <c r="B12" s="145">
        <f>'[1]NOTAS 7 AL 48 '!F185</f>
        <v>663077.12</v>
      </c>
      <c r="C12" s="145"/>
      <c r="D12" s="145">
        <f>'[1]NOTAS 7 AL 48 '!H185</f>
        <v>212799.12</v>
      </c>
      <c r="E12" s="25"/>
      <c r="G12" s="62"/>
      <c r="H12" s="62"/>
      <c r="I12" s="62"/>
    </row>
    <row r="13" spans="1:9" x14ac:dyDescent="0.25">
      <c r="A13" s="141" t="s">
        <v>148</v>
      </c>
      <c r="B13" s="142">
        <f>SUM(B9:B12)</f>
        <v>110045103.88000001</v>
      </c>
      <c r="C13" s="142"/>
      <c r="D13" s="142">
        <f>SUM(D9:D12)</f>
        <v>100152788.51000001</v>
      </c>
      <c r="G13" s="62"/>
      <c r="H13" s="62"/>
      <c r="I13" s="62"/>
    </row>
    <row r="14" spans="1:9" x14ac:dyDescent="0.25">
      <c r="A14" s="139"/>
      <c r="B14" s="138"/>
      <c r="C14" s="138"/>
      <c r="D14" s="138"/>
      <c r="G14" s="62"/>
      <c r="H14" s="62"/>
      <c r="I14" s="62"/>
    </row>
    <row r="15" spans="1:9" x14ac:dyDescent="0.25">
      <c r="A15" s="134" t="s">
        <v>147</v>
      </c>
      <c r="B15" s="138"/>
      <c r="C15" s="138"/>
      <c r="D15" s="138"/>
    </row>
    <row r="16" spans="1:9" x14ac:dyDescent="0.25">
      <c r="A16" s="146" t="s">
        <v>146</v>
      </c>
      <c r="B16" s="145">
        <f>+'[1]NOTAS 7 AL 48 '!F213</f>
        <v>71804102.439999998</v>
      </c>
      <c r="C16" s="145"/>
      <c r="D16" s="145">
        <f>+'[1]NOTAS 7 AL 48 '!H213</f>
        <v>57535677.520000003</v>
      </c>
    </row>
    <row r="17" spans="1:7" x14ac:dyDescent="0.25">
      <c r="A17" s="144" t="s">
        <v>145</v>
      </c>
      <c r="B17" s="131">
        <f>+'[1]NOTAS 7 AL 48 '!F223</f>
        <v>1590776</v>
      </c>
      <c r="C17" s="131"/>
      <c r="D17" s="131">
        <f>'[1]NOTAS 7 AL 48 '!H223</f>
        <v>10500</v>
      </c>
      <c r="E17" s="25"/>
    </row>
    <row r="18" spans="1:7" x14ac:dyDescent="0.25">
      <c r="A18" s="144" t="s">
        <v>144</v>
      </c>
      <c r="B18" s="131">
        <f>+'[1]NOTAS 7 AL 48 '!F279</f>
        <v>12089112.689999998</v>
      </c>
      <c r="C18" s="131"/>
      <c r="D18" s="131">
        <f>+'[1]NOTAS 7 AL 48 '!H279</f>
        <v>9689329.5999999996</v>
      </c>
      <c r="E18" s="25"/>
      <c r="F18" s="25"/>
      <c r="G18" s="25"/>
    </row>
    <row r="19" spans="1:7" x14ac:dyDescent="0.25">
      <c r="A19" s="144" t="s">
        <v>143</v>
      </c>
      <c r="B19" s="131">
        <f>+'[1]NOTAS 7 AL 48 '!F286</f>
        <v>12826369.600000001</v>
      </c>
      <c r="C19" s="131"/>
      <c r="D19" s="131">
        <f>'[1]NOTAS 7 AL 48 '!H286</f>
        <v>12918050.460000001</v>
      </c>
      <c r="E19" s="25"/>
    </row>
    <row r="20" spans="1:7" x14ac:dyDescent="0.25">
      <c r="A20" s="144" t="s">
        <v>142</v>
      </c>
      <c r="B20" s="131">
        <f>+'[1]NOTAS 7 AL 48 '!F333+E19</f>
        <v>24475825.949999999</v>
      </c>
      <c r="C20" s="131"/>
      <c r="D20" s="131">
        <f>'[1]NOTAS 7 AL 48 '!H333</f>
        <v>17759919.309999995</v>
      </c>
      <c r="F20" s="25"/>
    </row>
    <row r="21" spans="1:7" x14ac:dyDescent="0.25">
      <c r="A21" s="141" t="s">
        <v>141</v>
      </c>
      <c r="B21" s="142">
        <f>SUM(B16:B20)</f>
        <v>122786186.67999999</v>
      </c>
      <c r="C21" s="143"/>
      <c r="D21" s="142">
        <f>SUM(D16:D20)</f>
        <v>97913476.890000015</v>
      </c>
      <c r="E21" s="25"/>
    </row>
    <row r="22" spans="1:7" x14ac:dyDescent="0.25">
      <c r="A22" s="141" t="s">
        <v>140</v>
      </c>
      <c r="B22" s="140">
        <f>B13-B21</f>
        <v>-12741082.799999982</v>
      </c>
      <c r="C22" s="140"/>
      <c r="D22" s="140">
        <f>D13-D21</f>
        <v>2239311.6199999899</v>
      </c>
      <c r="E22" s="25"/>
    </row>
    <row r="23" spans="1:7" x14ac:dyDescent="0.25">
      <c r="A23" s="139"/>
      <c r="B23" s="138"/>
      <c r="C23" s="138"/>
      <c r="D23" s="138"/>
    </row>
    <row r="24" spans="1:7" x14ac:dyDescent="0.25">
      <c r="A24" s="139"/>
      <c r="B24" s="138"/>
      <c r="C24" s="138"/>
      <c r="D24" s="138"/>
    </row>
    <row r="25" spans="1:7" x14ac:dyDescent="0.25">
      <c r="A25" s="137" t="s">
        <v>17</v>
      </c>
    </row>
    <row r="26" spans="1:7" x14ac:dyDescent="0.25">
      <c r="A26" s="137"/>
    </row>
    <row r="27" spans="1:7" x14ac:dyDescent="0.25">
      <c r="A27" s="137"/>
    </row>
    <row r="28" spans="1:7" x14ac:dyDescent="0.25">
      <c r="A28" s="137"/>
    </row>
    <row r="29" spans="1:7" x14ac:dyDescent="0.25">
      <c r="A29" s="136" t="s">
        <v>22</v>
      </c>
      <c r="B29" s="57"/>
      <c r="C29" s="57"/>
      <c r="D29" s="57"/>
    </row>
    <row r="30" spans="1:7" x14ac:dyDescent="0.25">
      <c r="A30" s="59" t="s">
        <v>139</v>
      </c>
      <c r="B30" s="61" t="s">
        <v>19</v>
      </c>
      <c r="C30" s="61"/>
      <c r="D30" s="61"/>
    </row>
    <row r="33" spans="1:4" x14ac:dyDescent="0.25">
      <c r="A33" s="59" t="s">
        <v>138</v>
      </c>
      <c r="B33" s="57"/>
      <c r="C33" s="57"/>
      <c r="D33" s="57"/>
    </row>
    <row r="34" spans="1:4" x14ac:dyDescent="0.25">
      <c r="A34" s="59" t="s">
        <v>20</v>
      </c>
      <c r="B34" s="61" t="s">
        <v>65</v>
      </c>
      <c r="C34" s="61"/>
      <c r="D34" s="61"/>
    </row>
  </sheetData>
  <mergeCells count="5">
    <mergeCell ref="A2:D2"/>
    <mergeCell ref="A3:D3"/>
    <mergeCell ref="A4:D4"/>
    <mergeCell ref="B30:D30"/>
    <mergeCell ref="B34:D34"/>
  </mergeCells>
  <pageMargins left="0.70866141732283472" right="0.70866141732283472" top="1.5354330708661419" bottom="0.74803149606299213" header="0.31496062992125984" footer="0.31496062992125984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48AE4-71E5-42CD-8263-649AA12B7D8F}">
  <dimension ref="A2:H71"/>
  <sheetViews>
    <sheetView topLeftCell="A18" zoomScaleNormal="100" workbookViewId="0">
      <selection activeCell="A2" sqref="A2:D2"/>
    </sheetView>
  </sheetViews>
  <sheetFormatPr baseColWidth="10" defaultColWidth="11.42578125" defaultRowHeight="15.75" x14ac:dyDescent="0.25"/>
  <cols>
    <col min="1" max="1" width="58.85546875" style="2" customWidth="1"/>
    <col min="2" max="2" width="21.42578125" style="62" customWidth="1"/>
    <col min="3" max="3" width="2.28515625" style="62" customWidth="1"/>
    <col min="4" max="4" width="22.42578125" style="62" customWidth="1"/>
    <col min="5" max="5" width="40.5703125" style="2" customWidth="1"/>
    <col min="6" max="6" width="18.42578125" style="2" bestFit="1" customWidth="1"/>
    <col min="7" max="7" width="2.28515625" style="2" customWidth="1"/>
    <col min="8" max="8" width="17.85546875" style="2" customWidth="1"/>
    <col min="9" max="16384" width="11.42578125" style="2"/>
  </cols>
  <sheetData>
    <row r="2" spans="1:8" ht="30.75" customHeight="1" x14ac:dyDescent="0.25">
      <c r="A2" s="82"/>
      <c r="B2" s="82"/>
      <c r="C2" s="82"/>
      <c r="D2" s="82"/>
    </row>
    <row r="3" spans="1:8" x14ac:dyDescent="0.25">
      <c r="A3" s="82" t="s">
        <v>137</v>
      </c>
      <c r="B3" s="82"/>
      <c r="C3" s="82"/>
      <c r="D3" s="82"/>
    </row>
    <row r="4" spans="1:8" x14ac:dyDescent="0.25">
      <c r="A4" s="82" t="s">
        <v>2</v>
      </c>
      <c r="B4" s="82"/>
      <c r="C4" s="82"/>
      <c r="D4" s="82"/>
    </row>
    <row r="5" spans="1:8" x14ac:dyDescent="0.25">
      <c r="A5" s="82" t="s">
        <v>3</v>
      </c>
      <c r="B5" s="82"/>
      <c r="C5" s="82"/>
      <c r="D5" s="82"/>
    </row>
    <row r="6" spans="1:8" x14ac:dyDescent="0.25">
      <c r="A6" s="1"/>
    </row>
    <row r="7" spans="1:8" x14ac:dyDescent="0.25">
      <c r="A7" s="135" t="s">
        <v>136</v>
      </c>
    </row>
    <row r="8" spans="1:8" x14ac:dyDescent="0.25">
      <c r="A8" s="134"/>
    </row>
    <row r="9" spans="1:8" x14ac:dyDescent="0.25">
      <c r="B9" s="133" t="s">
        <v>135</v>
      </c>
      <c r="C9" s="133"/>
      <c r="D9" s="133" t="s">
        <v>134</v>
      </c>
    </row>
    <row r="10" spans="1:8" hidden="1" x14ac:dyDescent="0.25">
      <c r="B10" s="120"/>
      <c r="C10" s="120"/>
      <c r="D10" s="120"/>
    </row>
    <row r="11" spans="1:8" hidden="1" x14ac:dyDescent="0.25">
      <c r="A11" s="121" t="s">
        <v>133</v>
      </c>
      <c r="B11" s="120">
        <v>0</v>
      </c>
      <c r="C11" s="120"/>
      <c r="D11" s="120">
        <v>0</v>
      </c>
    </row>
    <row r="12" spans="1:8" x14ac:dyDescent="0.25">
      <c r="A12" s="121" t="s">
        <v>132</v>
      </c>
      <c r="B12" s="120">
        <v>0</v>
      </c>
      <c r="C12" s="120"/>
      <c r="D12" s="120">
        <v>0</v>
      </c>
    </row>
    <row r="13" spans="1:8" x14ac:dyDescent="0.25">
      <c r="A13" s="125" t="s">
        <v>131</v>
      </c>
      <c r="B13" s="132">
        <f>'[1]NOTAS 7 AL 48 '!F160</f>
        <v>7725000</v>
      </c>
      <c r="C13" s="120"/>
      <c r="D13" s="120">
        <f>'[1]NOTAS 7 AL 48 '!H159</f>
        <v>8075000</v>
      </c>
      <c r="E13" s="20"/>
    </row>
    <row r="14" spans="1:8" x14ac:dyDescent="0.25">
      <c r="A14" s="125" t="s">
        <v>130</v>
      </c>
      <c r="B14" s="132">
        <f>'[1]NOTAS 7 AL 48 '!F173</f>
        <v>101657026.76000001</v>
      </c>
      <c r="C14" s="120"/>
      <c r="D14" s="120">
        <f>'[1]NOTAS 7 AL 48 '!H173</f>
        <v>91864989.390000001</v>
      </c>
      <c r="E14" s="120"/>
      <c r="F14" s="20"/>
    </row>
    <row r="15" spans="1:8" hidden="1" x14ac:dyDescent="0.25">
      <c r="A15" s="125" t="s">
        <v>129</v>
      </c>
      <c r="B15" s="132">
        <v>0</v>
      </c>
      <c r="C15" s="120"/>
      <c r="D15" s="120">
        <v>0</v>
      </c>
      <c r="E15" s="20"/>
      <c r="F15" s="20"/>
      <c r="H15" s="20"/>
    </row>
    <row r="16" spans="1:8" hidden="1" x14ac:dyDescent="0.25">
      <c r="A16" s="125" t="s">
        <v>128</v>
      </c>
      <c r="B16" s="132">
        <v>0</v>
      </c>
      <c r="C16" s="120"/>
      <c r="D16" s="120">
        <v>0</v>
      </c>
      <c r="E16" s="20"/>
      <c r="F16" s="20"/>
    </row>
    <row r="17" spans="1:8" hidden="1" x14ac:dyDescent="0.25">
      <c r="A17" s="125" t="s">
        <v>127</v>
      </c>
      <c r="B17" s="132">
        <v>0</v>
      </c>
      <c r="C17" s="120"/>
      <c r="D17" s="120">
        <v>0</v>
      </c>
      <c r="E17" s="20"/>
      <c r="F17" s="20"/>
      <c r="G17" s="20"/>
    </row>
    <row r="18" spans="1:8" x14ac:dyDescent="0.25">
      <c r="A18" s="125" t="s">
        <v>101</v>
      </c>
      <c r="B18" s="132">
        <v>663077.12</v>
      </c>
      <c r="C18" s="120"/>
      <c r="D18" s="120">
        <f>'[1]NOTAS 7 AL 48 '!H185</f>
        <v>212799.12</v>
      </c>
      <c r="E18" s="20"/>
      <c r="F18" s="131"/>
      <c r="G18" s="131"/>
      <c r="H18" s="131"/>
    </row>
    <row r="19" spans="1:8" ht="24" customHeight="1" x14ac:dyDescent="0.25">
      <c r="A19" s="125" t="s">
        <v>126</v>
      </c>
      <c r="B19" s="132">
        <f>-'[1]NOTAS 7 AL 48 '!F223</f>
        <v>-1590776</v>
      </c>
      <c r="C19" s="120"/>
      <c r="D19" s="120">
        <f>-'[1]NOTAS 7 AL 48 '!H222</f>
        <v>-10500</v>
      </c>
      <c r="E19" s="20"/>
    </row>
    <row r="20" spans="1:8" x14ac:dyDescent="0.25">
      <c r="A20" s="121" t="s">
        <v>125</v>
      </c>
      <c r="B20" s="120">
        <f>-'[1]NOTAS 7 AL 48 '!F213+'[1]NOTAS 7 AL 48 '!F212</f>
        <v>-64223957.039999999</v>
      </c>
      <c r="C20" s="120"/>
      <c r="D20" s="120">
        <f>-'[1]NOTAS 7 AL 48 '!H213+'[1]NOTAS 7 AL 48 '!H212</f>
        <v>-51009421.030000001</v>
      </c>
      <c r="E20" s="20"/>
      <c r="H20" s="20"/>
    </row>
    <row r="21" spans="1:8" x14ac:dyDescent="0.25">
      <c r="A21" s="121" t="s">
        <v>124</v>
      </c>
      <c r="B21" s="120">
        <f>-'[1]NOTAS 7 AL 48 '!F212</f>
        <v>-7580145.4000000004</v>
      </c>
      <c r="C21" s="120"/>
      <c r="D21" s="120">
        <f>-'[1]NOTAS 7 AL 48 '!H212</f>
        <v>-6526256.4900000002</v>
      </c>
      <c r="E21" s="20"/>
      <c r="F21" s="131"/>
      <c r="H21" s="20"/>
    </row>
    <row r="22" spans="1:8" x14ac:dyDescent="0.25">
      <c r="A22" s="121" t="s">
        <v>123</v>
      </c>
      <c r="B22" s="120">
        <v>0</v>
      </c>
      <c r="C22" s="120"/>
      <c r="D22" s="120">
        <v>0</v>
      </c>
      <c r="F22" s="20"/>
    </row>
    <row r="23" spans="1:8" x14ac:dyDescent="0.25">
      <c r="A23" s="121" t="s">
        <v>122</v>
      </c>
      <c r="B23" s="120">
        <f>-'[1]NOTAS 7 AL 48 '!F279</f>
        <v>-12089112.689999998</v>
      </c>
      <c r="C23" s="120"/>
      <c r="D23" s="120">
        <f>-'[1]NOTAS 7 AL 48 '!H279</f>
        <v>-9689329.5999999996</v>
      </c>
      <c r="E23" s="20"/>
    </row>
    <row r="24" spans="1:8" hidden="1" x14ac:dyDescent="0.25">
      <c r="A24" s="121" t="s">
        <v>121</v>
      </c>
      <c r="B24" s="120">
        <v>0</v>
      </c>
      <c r="C24" s="120"/>
      <c r="D24" s="120">
        <v>0</v>
      </c>
      <c r="F24" s="20"/>
    </row>
    <row r="25" spans="1:8" hidden="1" x14ac:dyDescent="0.25">
      <c r="A25" s="121" t="s">
        <v>120</v>
      </c>
      <c r="B25" s="120">
        <v>0</v>
      </c>
      <c r="C25" s="120"/>
      <c r="D25" s="120">
        <v>0</v>
      </c>
    </row>
    <row r="26" spans="1:8" x14ac:dyDescent="0.25">
      <c r="A26" s="121" t="s">
        <v>100</v>
      </c>
      <c r="B26" s="119">
        <f>-'[1]NOTAS 7 AL 48 '!F333-'[1]NOTAS 7 AL 48 '!F223-132887.06</f>
        <v>-26199489.009999998</v>
      </c>
      <c r="C26" s="120"/>
      <c r="D26" s="119">
        <f>-'[1]NOTAS 7 AL 48 '!H333</f>
        <v>-17759919.309999995</v>
      </c>
      <c r="E26" s="20"/>
    </row>
    <row r="27" spans="1:8" x14ac:dyDescent="0.25">
      <c r="A27" s="54" t="s">
        <v>119</v>
      </c>
      <c r="B27" s="118">
        <f>+B13+B14+B18+B19+B20+B21+B23+B26</f>
        <v>-1638376.259999983</v>
      </c>
      <c r="C27" s="118"/>
      <c r="D27" s="118">
        <f>D13+D14+D18+D19+D20+D21+D23+D24+D25+D26</f>
        <v>15157362.080000006</v>
      </c>
      <c r="E27" s="20"/>
      <c r="H27" s="20"/>
    </row>
    <row r="28" spans="1:8" x14ac:dyDescent="0.25">
      <c r="A28" s="129"/>
      <c r="B28" s="128"/>
      <c r="C28" s="128"/>
      <c r="D28" s="128"/>
      <c r="E28" s="20"/>
    </row>
    <row r="29" spans="1:8" x14ac:dyDescent="0.25">
      <c r="A29" s="123" t="s">
        <v>118</v>
      </c>
      <c r="B29" s="126"/>
      <c r="C29" s="126"/>
      <c r="D29" s="126"/>
      <c r="E29" s="20"/>
    </row>
    <row r="30" spans="1:8" hidden="1" x14ac:dyDescent="0.25">
      <c r="A30" s="130" t="s">
        <v>117</v>
      </c>
      <c r="B30" s="120">
        <v>0</v>
      </c>
      <c r="C30" s="120"/>
      <c r="D30" s="120">
        <v>0</v>
      </c>
    </row>
    <row r="31" spans="1:8" hidden="1" x14ac:dyDescent="0.25">
      <c r="A31" s="121" t="s">
        <v>116</v>
      </c>
      <c r="B31" s="120">
        <v>0</v>
      </c>
      <c r="C31" s="120"/>
      <c r="D31" s="120">
        <v>0</v>
      </c>
    </row>
    <row r="32" spans="1:8" ht="31.5" hidden="1" x14ac:dyDescent="0.25">
      <c r="A32" s="121" t="s">
        <v>115</v>
      </c>
      <c r="B32" s="120">
        <v>0</v>
      </c>
      <c r="C32" s="120"/>
      <c r="D32" s="120">
        <v>0</v>
      </c>
    </row>
    <row r="33" spans="1:6" ht="31.5" hidden="1" x14ac:dyDescent="0.25">
      <c r="A33" s="121" t="s">
        <v>114</v>
      </c>
      <c r="B33" s="120">
        <v>0</v>
      </c>
      <c r="C33" s="120"/>
      <c r="D33" s="120">
        <v>0</v>
      </c>
    </row>
    <row r="34" spans="1:6" ht="31.5" hidden="1" x14ac:dyDescent="0.25">
      <c r="A34" s="121" t="s">
        <v>113</v>
      </c>
      <c r="B34" s="120">
        <v>0</v>
      </c>
      <c r="C34" s="120"/>
      <c r="D34" s="120">
        <v>0</v>
      </c>
    </row>
    <row r="35" spans="1:6" hidden="1" x14ac:dyDescent="0.25">
      <c r="A35" s="121" t="s">
        <v>101</v>
      </c>
      <c r="B35" s="120">
        <v>0</v>
      </c>
      <c r="C35" s="120"/>
      <c r="D35" s="120">
        <v>0</v>
      </c>
    </row>
    <row r="36" spans="1:6" x14ac:dyDescent="0.25">
      <c r="A36" s="121" t="s">
        <v>112</v>
      </c>
      <c r="B36" s="124">
        <f>-'[1]NOTAS 7 AL 48 '!J80</f>
        <v>-4033292.4200847461</v>
      </c>
      <c r="C36" s="120"/>
      <c r="D36" s="124">
        <v>-6182145.1399999997</v>
      </c>
      <c r="E36" s="20"/>
    </row>
    <row r="37" spans="1:6" ht="31.5" hidden="1" x14ac:dyDescent="0.25">
      <c r="A37" s="121" t="s">
        <v>111</v>
      </c>
      <c r="B37" s="120">
        <v>0</v>
      </c>
      <c r="C37" s="120"/>
      <c r="D37" s="120">
        <v>0</v>
      </c>
    </row>
    <row r="38" spans="1:6" ht="31.5" hidden="1" x14ac:dyDescent="0.25">
      <c r="A38" s="121" t="s">
        <v>110</v>
      </c>
      <c r="B38" s="120">
        <v>0</v>
      </c>
      <c r="C38" s="120"/>
      <c r="D38" s="120">
        <v>0</v>
      </c>
    </row>
    <row r="39" spans="1:6" ht="31.5" hidden="1" x14ac:dyDescent="0.25">
      <c r="A39" s="121" t="s">
        <v>109</v>
      </c>
      <c r="B39" s="120">
        <v>0</v>
      </c>
      <c r="C39" s="120"/>
      <c r="D39" s="120">
        <v>0</v>
      </c>
    </row>
    <row r="40" spans="1:6" ht="31.5" hidden="1" x14ac:dyDescent="0.25">
      <c r="A40" s="121" t="s">
        <v>108</v>
      </c>
      <c r="B40" s="120">
        <v>0</v>
      </c>
      <c r="C40" s="120"/>
      <c r="D40" s="120">
        <v>0</v>
      </c>
    </row>
    <row r="41" spans="1:6" x14ac:dyDescent="0.25">
      <c r="A41" s="121" t="s">
        <v>107</v>
      </c>
      <c r="B41" s="119">
        <f>-'[1]CONSOLIDADO 2022'!I177</f>
        <v>-603058</v>
      </c>
      <c r="C41" s="120"/>
      <c r="D41" s="119">
        <v>0</v>
      </c>
    </row>
    <row r="42" spans="1:6" hidden="1" x14ac:dyDescent="0.25">
      <c r="A42" s="121" t="s">
        <v>100</v>
      </c>
      <c r="B42" s="124">
        <v>0</v>
      </c>
      <c r="C42" s="124"/>
      <c r="D42" s="124">
        <v>0</v>
      </c>
    </row>
    <row r="43" spans="1:6" x14ac:dyDescent="0.25">
      <c r="A43" s="123" t="s">
        <v>106</v>
      </c>
      <c r="B43" s="118">
        <f>SUM(B30:B42)</f>
        <v>-4636350.4200847466</v>
      </c>
      <c r="C43" s="118"/>
      <c r="D43" s="118">
        <f>SUM(D30:D42)</f>
        <v>-6182145.1399999997</v>
      </c>
      <c r="E43" s="20"/>
      <c r="F43" s="20"/>
    </row>
    <row r="44" spans="1:6" x14ac:dyDescent="0.25">
      <c r="A44" s="129"/>
      <c r="B44" s="127"/>
      <c r="C44" s="128"/>
      <c r="D44" s="127"/>
      <c r="E44" s="20"/>
      <c r="F44" s="20"/>
    </row>
    <row r="45" spans="1:6" x14ac:dyDescent="0.25">
      <c r="A45" s="123" t="s">
        <v>105</v>
      </c>
      <c r="B45" s="126"/>
      <c r="C45" s="126"/>
      <c r="D45" s="126"/>
    </row>
    <row r="46" spans="1:6" x14ac:dyDescent="0.25">
      <c r="A46" s="125" t="s">
        <v>101</v>
      </c>
      <c r="B46" s="120"/>
      <c r="C46" s="120"/>
      <c r="D46" s="120">
        <v>1817441.58</v>
      </c>
      <c r="E46" s="120"/>
      <c r="F46" s="120"/>
    </row>
    <row r="47" spans="1:6" hidden="1" x14ac:dyDescent="0.25">
      <c r="A47" s="125" t="s">
        <v>104</v>
      </c>
      <c r="B47" s="120"/>
      <c r="C47" s="120"/>
      <c r="D47" s="120">
        <v>0</v>
      </c>
      <c r="E47" s="62"/>
    </row>
    <row r="48" spans="1:6" hidden="1" x14ac:dyDescent="0.25">
      <c r="A48" s="125" t="s">
        <v>103</v>
      </c>
      <c r="B48" s="120"/>
      <c r="C48" s="120"/>
      <c r="D48" s="120">
        <v>0</v>
      </c>
    </row>
    <row r="49" spans="1:6" ht="31.5" hidden="1" x14ac:dyDescent="0.25">
      <c r="A49" s="125" t="s">
        <v>102</v>
      </c>
      <c r="B49" s="120"/>
      <c r="C49" s="120"/>
      <c r="D49" s="120">
        <v>0</v>
      </c>
      <c r="E49" s="20"/>
    </row>
    <row r="50" spans="1:6" hidden="1" x14ac:dyDescent="0.25">
      <c r="A50" s="125" t="s">
        <v>101</v>
      </c>
      <c r="B50" s="120"/>
      <c r="C50" s="120"/>
      <c r="D50" s="120">
        <v>0</v>
      </c>
      <c r="E50" s="20"/>
      <c r="F50" s="20"/>
    </row>
    <row r="51" spans="1:6" x14ac:dyDescent="0.25">
      <c r="A51" s="125" t="s">
        <v>100</v>
      </c>
      <c r="B51" s="120"/>
      <c r="C51" s="120"/>
      <c r="D51" s="120">
        <v>16655100.619999999</v>
      </c>
      <c r="E51" s="20"/>
      <c r="F51" s="20"/>
    </row>
    <row r="52" spans="1:6" ht="31.5" hidden="1" x14ac:dyDescent="0.25">
      <c r="A52" s="121" t="s">
        <v>99</v>
      </c>
      <c r="B52" s="120">
        <v>0</v>
      </c>
      <c r="C52" s="120"/>
      <c r="D52" s="120">
        <v>0</v>
      </c>
      <c r="E52" s="20"/>
      <c r="F52" s="20"/>
    </row>
    <row r="53" spans="1:6" hidden="1" x14ac:dyDescent="0.25">
      <c r="A53" s="121" t="s">
        <v>98</v>
      </c>
      <c r="B53" s="120">
        <v>0</v>
      </c>
      <c r="C53" s="120"/>
      <c r="D53" s="120">
        <v>0</v>
      </c>
    </row>
    <row r="54" spans="1:6" hidden="1" x14ac:dyDescent="0.25">
      <c r="A54" s="121" t="s">
        <v>97</v>
      </c>
      <c r="B54" s="120">
        <v>0</v>
      </c>
      <c r="C54" s="120"/>
      <c r="D54" s="120">
        <v>0</v>
      </c>
    </row>
    <row r="55" spans="1:6" ht="31.5" hidden="1" x14ac:dyDescent="0.25">
      <c r="A55" s="121" t="s">
        <v>96</v>
      </c>
      <c r="B55" s="120">
        <v>0</v>
      </c>
      <c r="C55" s="120"/>
      <c r="D55" s="120">
        <v>0</v>
      </c>
    </row>
    <row r="56" spans="1:6" hidden="1" x14ac:dyDescent="0.25">
      <c r="A56" s="121" t="s">
        <v>95</v>
      </c>
      <c r="B56" s="124">
        <v>0</v>
      </c>
      <c r="C56" s="120"/>
      <c r="D56" s="124">
        <v>0</v>
      </c>
    </row>
    <row r="57" spans="1:6" x14ac:dyDescent="0.25">
      <c r="A57" s="123" t="s">
        <v>94</v>
      </c>
      <c r="B57" s="118">
        <f>+B46+B47+B48+B49+B50-B51-B52-B53-B54-B55-B56</f>
        <v>0</v>
      </c>
      <c r="C57" s="118"/>
      <c r="D57" s="118">
        <f>+D46+D47+D48+D49+D50-D51-D52-D53-D54-D55-D56</f>
        <v>-14837659.039999999</v>
      </c>
      <c r="E57" s="20"/>
    </row>
    <row r="58" spans="1:6" ht="31.5" x14ac:dyDescent="0.25">
      <c r="A58" s="121" t="s">
        <v>93</v>
      </c>
      <c r="B58" s="55">
        <f>+B27+B43+B57</f>
        <v>-6274726.6800847296</v>
      </c>
      <c r="C58" s="55"/>
      <c r="D58" s="55">
        <f>+D27+D43+D57</f>
        <v>-5862442.099999994</v>
      </c>
      <c r="E58" s="122"/>
    </row>
    <row r="59" spans="1:6" x14ac:dyDescent="0.25">
      <c r="A59" s="121" t="s">
        <v>92</v>
      </c>
      <c r="B59" s="119">
        <v>18413003.300000001</v>
      </c>
      <c r="C59" s="120"/>
      <c r="D59" s="119">
        <v>20979065.719999999</v>
      </c>
      <c r="E59" s="20"/>
    </row>
    <row r="60" spans="1:6" x14ac:dyDescent="0.25">
      <c r="A60" s="54" t="s">
        <v>91</v>
      </c>
      <c r="B60" s="118">
        <f>+B58+B59</f>
        <v>12138276.619915271</v>
      </c>
      <c r="C60" s="118"/>
      <c r="D60" s="118">
        <f>+D58+D59</f>
        <v>15116623.620000005</v>
      </c>
      <c r="E60" s="20"/>
      <c r="F60" s="20"/>
    </row>
    <row r="63" spans="1:6" x14ac:dyDescent="0.25">
      <c r="A63" s="2" t="s">
        <v>17</v>
      </c>
    </row>
    <row r="66" spans="1:4" ht="18" customHeight="1" x14ac:dyDescent="0.25">
      <c r="A66" s="85" t="s">
        <v>24</v>
      </c>
      <c r="B66" s="117" t="s">
        <v>24</v>
      </c>
      <c r="C66" s="117"/>
      <c r="D66" s="117"/>
    </row>
    <row r="67" spans="1:4" x14ac:dyDescent="0.25">
      <c r="A67" s="59" t="s">
        <v>23</v>
      </c>
      <c r="B67" s="83" t="s">
        <v>19</v>
      </c>
      <c r="C67" s="83"/>
      <c r="D67" s="83"/>
    </row>
    <row r="70" spans="1:4" x14ac:dyDescent="0.25">
      <c r="A70" s="85" t="s">
        <v>22</v>
      </c>
      <c r="B70" s="117" t="s">
        <v>24</v>
      </c>
      <c r="C70" s="117"/>
      <c r="D70" s="117"/>
    </row>
    <row r="71" spans="1:4" x14ac:dyDescent="0.25">
      <c r="A71" s="59" t="s">
        <v>20</v>
      </c>
      <c r="B71" s="83" t="s">
        <v>65</v>
      </c>
      <c r="C71" s="83"/>
      <c r="D71" s="83"/>
    </row>
  </sheetData>
  <mergeCells count="8">
    <mergeCell ref="B70:D70"/>
    <mergeCell ref="B71:D71"/>
    <mergeCell ref="A2:D2"/>
    <mergeCell ref="A3:D3"/>
    <mergeCell ref="A4:D4"/>
    <mergeCell ref="A5:D5"/>
    <mergeCell ref="B66:D66"/>
    <mergeCell ref="B67:D67"/>
  </mergeCells>
  <pageMargins left="0.70866141732283472" right="0.70866141732283472" top="1.3385826771653544" bottom="0.74803149606299213" header="0.31496062992125984" footer="0.31496062992125984"/>
  <pageSetup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86694-7275-4322-9E53-A3AA0B8EB2B9}">
  <dimension ref="A6:J34"/>
  <sheetViews>
    <sheetView topLeftCell="A9" workbookViewId="0">
      <selection activeCell="G17" sqref="G17"/>
    </sheetView>
  </sheetViews>
  <sheetFormatPr baseColWidth="10" defaultRowHeight="15" x14ac:dyDescent="0.25"/>
  <cols>
    <col min="1" max="1" width="4.5703125" customWidth="1"/>
    <col min="2" max="2" width="39.42578125" customWidth="1"/>
    <col min="3" max="3" width="13.85546875" customWidth="1"/>
    <col min="4" max="4" width="14.7109375" customWidth="1"/>
    <col min="5" max="5" width="6.28515625" customWidth="1"/>
    <col min="6" max="6" width="12.7109375" customWidth="1"/>
    <col min="7" max="7" width="14.5703125" bestFit="1" customWidth="1"/>
    <col min="8" max="8" width="12.7109375" bestFit="1" customWidth="1"/>
    <col min="9" max="10" width="13.7109375" bestFit="1" customWidth="1"/>
    <col min="11" max="11" width="11.7109375" bestFit="1" customWidth="1"/>
  </cols>
  <sheetData>
    <row r="6" spans="1:7" ht="48" customHeight="1" x14ac:dyDescent="0.25"/>
    <row r="7" spans="1:7" ht="15.75" x14ac:dyDescent="0.25">
      <c r="A7" s="106" t="s">
        <v>84</v>
      </c>
      <c r="B7" s="106"/>
      <c r="C7" s="106"/>
      <c r="D7" s="106"/>
      <c r="E7" s="106"/>
      <c r="F7" s="106"/>
    </row>
    <row r="8" spans="1:7" ht="15.75" x14ac:dyDescent="0.25">
      <c r="A8" s="106" t="s">
        <v>90</v>
      </c>
      <c r="B8" s="106"/>
      <c r="C8" s="106"/>
      <c r="D8" s="106"/>
      <c r="E8" s="106"/>
      <c r="F8" s="106"/>
    </row>
    <row r="9" spans="1:7" ht="15.75" x14ac:dyDescent="0.25">
      <c r="A9" s="106" t="s">
        <v>82</v>
      </c>
      <c r="B9" s="106"/>
      <c r="C9" s="106"/>
      <c r="D9" s="106"/>
      <c r="E9" s="106"/>
      <c r="F9" s="106"/>
      <c r="G9" s="108"/>
    </row>
    <row r="10" spans="1:7" ht="15.75" x14ac:dyDescent="0.25">
      <c r="A10" s="106" t="s">
        <v>89</v>
      </c>
      <c r="B10" s="106"/>
      <c r="C10" s="106"/>
      <c r="D10" s="106"/>
      <c r="E10" s="106"/>
      <c r="F10" s="106"/>
    </row>
    <row r="12" spans="1:7" ht="15.75" thickBot="1" x14ac:dyDescent="0.3"/>
    <row r="13" spans="1:7" ht="32.25" thickBot="1" x14ac:dyDescent="0.3">
      <c r="A13" s="104"/>
      <c r="B13" s="116" t="s">
        <v>80</v>
      </c>
      <c r="C13" s="102" t="s">
        <v>79</v>
      </c>
      <c r="D13" s="102" t="s">
        <v>78</v>
      </c>
      <c r="E13" s="102" t="s">
        <v>77</v>
      </c>
      <c r="F13" s="102" t="s">
        <v>76</v>
      </c>
    </row>
    <row r="14" spans="1:7" ht="16.5" thickBot="1" x14ac:dyDescent="0.3">
      <c r="A14" s="114">
        <v>1.1000000000000001</v>
      </c>
      <c r="B14" s="92" t="s">
        <v>75</v>
      </c>
      <c r="C14" s="115">
        <f>+C17</f>
        <v>25600484.52</v>
      </c>
      <c r="D14" s="111"/>
      <c r="E14" s="110"/>
      <c r="F14" s="110"/>
    </row>
    <row r="15" spans="1:7" ht="16.5" thickBot="1" x14ac:dyDescent="0.3">
      <c r="A15" s="114">
        <v>1.2</v>
      </c>
      <c r="B15" s="95" t="s">
        <v>88</v>
      </c>
      <c r="C15" s="112">
        <v>7995566.79</v>
      </c>
      <c r="D15" s="110"/>
      <c r="E15" s="110"/>
      <c r="F15" s="110"/>
    </row>
    <row r="16" spans="1:7" ht="15.75" customHeight="1" thickBot="1" x14ac:dyDescent="0.3">
      <c r="A16" s="113">
        <v>1.3</v>
      </c>
      <c r="B16" s="93" t="s">
        <v>87</v>
      </c>
      <c r="C16" s="112">
        <v>17604917.73</v>
      </c>
      <c r="D16" s="112"/>
      <c r="E16" s="112"/>
      <c r="F16" s="112"/>
    </row>
    <row r="17" spans="1:10" ht="16.5" thickBot="1" x14ac:dyDescent="0.3">
      <c r="A17" s="99">
        <v>1.4</v>
      </c>
      <c r="B17" s="92" t="s">
        <v>86</v>
      </c>
      <c r="C17" s="111">
        <f>+C15+C16</f>
        <v>25600484.52</v>
      </c>
      <c r="D17" s="110"/>
      <c r="E17" s="110"/>
      <c r="F17" s="110"/>
    </row>
    <row r="18" spans="1:10" ht="16.5" thickBot="1" x14ac:dyDescent="0.3">
      <c r="A18" s="99">
        <v>2</v>
      </c>
      <c r="B18" s="92" t="s">
        <v>72</v>
      </c>
      <c r="C18" s="97"/>
      <c r="D18" s="90">
        <f>+D19+D20+D21+D22+D23+D24</f>
        <v>22597147.507393651</v>
      </c>
      <c r="E18" s="98"/>
      <c r="F18" s="97"/>
    </row>
    <row r="19" spans="1:10" ht="16.5" thickBot="1" x14ac:dyDescent="0.3">
      <c r="A19" s="93">
        <v>2.1</v>
      </c>
      <c r="B19" s="95" t="s">
        <v>71</v>
      </c>
      <c r="C19" s="94">
        <v>400000</v>
      </c>
      <c r="D19" s="94">
        <f>+'[1]CONSOLIDADO 2022'!H8</f>
        <v>314116.59999999998</v>
      </c>
      <c r="E19" s="91">
        <f>+D19/C19</f>
        <v>0.78529149999999992</v>
      </c>
      <c r="F19" s="94">
        <f>+C19-D19</f>
        <v>85883.400000000023</v>
      </c>
    </row>
    <row r="20" spans="1:10" ht="16.5" thickBot="1" x14ac:dyDescent="0.3">
      <c r="A20" s="93">
        <v>2.2000000000000002</v>
      </c>
      <c r="B20" s="95" t="s">
        <v>70</v>
      </c>
      <c r="C20" s="94">
        <v>13500484.52</v>
      </c>
      <c r="D20" s="94">
        <f>+'[1]CONSOLIDADO 2022'!H32</f>
        <v>11863429.932969494</v>
      </c>
      <c r="E20" s="91">
        <f>+D20/C20</f>
        <v>0.87874104928565144</v>
      </c>
      <c r="F20" s="94">
        <f>+C20-D20</f>
        <v>1637054.5870305058</v>
      </c>
    </row>
    <row r="21" spans="1:10" ht="16.5" thickBot="1" x14ac:dyDescent="0.3">
      <c r="A21" s="93">
        <v>2.2999999999999998</v>
      </c>
      <c r="B21" s="95" t="s">
        <v>69</v>
      </c>
      <c r="C21" s="94">
        <v>5400000</v>
      </c>
      <c r="D21" s="94">
        <f>+'[1]CONSOLIDADO 2022'!H82</f>
        <v>4269556.6343394108</v>
      </c>
      <c r="E21" s="91">
        <f>+D21/C21</f>
        <v>0.79065863598877983</v>
      </c>
      <c r="F21" s="94">
        <f>+C21-D21</f>
        <v>1130443.3656605892</v>
      </c>
    </row>
    <row r="22" spans="1:10" ht="16.5" thickBot="1" x14ac:dyDescent="0.3">
      <c r="A22" s="93">
        <v>2.4</v>
      </c>
      <c r="B22" s="95" t="s">
        <v>68</v>
      </c>
      <c r="C22" s="94">
        <v>1600000</v>
      </c>
      <c r="D22" s="94">
        <f>+'[1]CONSOLIDADO 2022'!H140</f>
        <v>1590776</v>
      </c>
      <c r="E22" s="91">
        <f>+D22/C22</f>
        <v>0.99423499999999998</v>
      </c>
      <c r="F22" s="94">
        <f>+C22-D22</f>
        <v>9224</v>
      </c>
    </row>
    <row r="23" spans="1:10" ht="16.5" thickBot="1" x14ac:dyDescent="0.3">
      <c r="A23" s="93">
        <v>2.6</v>
      </c>
      <c r="B23" s="95" t="s">
        <v>67</v>
      </c>
      <c r="C23" s="94">
        <v>4000000</v>
      </c>
      <c r="D23" s="94">
        <f>+'[1]CONSOLIDADO 2022'!H145</f>
        <v>3956210.340084746</v>
      </c>
      <c r="E23" s="91">
        <f>+D23/C23</f>
        <v>0.98905258502118654</v>
      </c>
      <c r="F23" s="94">
        <f>+C23-D23</f>
        <v>43789.659915253986</v>
      </c>
      <c r="G23" s="88"/>
    </row>
    <row r="24" spans="1:10" ht="16.5" thickBot="1" x14ac:dyDescent="0.3">
      <c r="A24" s="93">
        <v>2.7</v>
      </c>
      <c r="B24" s="95" t="s">
        <v>85</v>
      </c>
      <c r="C24" s="94">
        <v>700000</v>
      </c>
      <c r="D24" s="94">
        <f>+'[1]CONSOLIDADO 2022'!H176</f>
        <v>603058</v>
      </c>
      <c r="E24" s="91">
        <f>+D24/C24</f>
        <v>0.86151142857142859</v>
      </c>
      <c r="F24" s="94">
        <f>+C24-D24</f>
        <v>96942</v>
      </c>
    </row>
    <row r="25" spans="1:10" ht="16.5" thickBot="1" x14ac:dyDescent="0.3">
      <c r="A25" s="93"/>
      <c r="B25" s="92" t="s">
        <v>66</v>
      </c>
      <c r="C25" s="90">
        <f>+C19+C20+C21+C22+C23+C24</f>
        <v>25600484.52</v>
      </c>
      <c r="D25" s="90">
        <f>+D19+D20+D21+D22+D23+D24</f>
        <v>22597147.507393651</v>
      </c>
      <c r="E25" s="109">
        <f>+D25/C25</f>
        <v>0.88268436832669961</v>
      </c>
      <c r="F25" s="90">
        <f>+C25-D25</f>
        <v>3003337.0126063488</v>
      </c>
      <c r="G25" s="89"/>
      <c r="H25" s="88"/>
      <c r="I25" s="88"/>
      <c r="J25" s="88"/>
    </row>
    <row r="26" spans="1:10" ht="15.75" x14ac:dyDescent="0.25">
      <c r="A26" s="108"/>
      <c r="C26" s="88"/>
      <c r="I26" s="88"/>
    </row>
    <row r="27" spans="1:10" ht="15.75" x14ac:dyDescent="0.25">
      <c r="A27" s="107"/>
      <c r="C27" s="88"/>
      <c r="I27" s="88"/>
    </row>
    <row r="28" spans="1:10" ht="15.75" x14ac:dyDescent="0.25">
      <c r="B28" s="85" t="s">
        <v>24</v>
      </c>
      <c r="C28" s="84" t="s">
        <v>24</v>
      </c>
      <c r="D28" s="84"/>
      <c r="E28" s="84"/>
    </row>
    <row r="29" spans="1:10" ht="15.75" x14ac:dyDescent="0.25">
      <c r="B29" s="59" t="s">
        <v>23</v>
      </c>
      <c r="C29" s="83" t="s">
        <v>19</v>
      </c>
      <c r="D29" s="83"/>
      <c r="E29" s="83"/>
    </row>
    <row r="30" spans="1:10" ht="15.75" x14ac:dyDescent="0.25">
      <c r="B30" s="2"/>
      <c r="C30" s="62"/>
      <c r="D30" s="62"/>
      <c r="E30" s="62"/>
      <c r="I30" s="88"/>
    </row>
    <row r="31" spans="1:10" ht="15.75" x14ac:dyDescent="0.25">
      <c r="B31" s="2"/>
      <c r="C31" s="62"/>
      <c r="D31" s="62"/>
      <c r="E31" s="62"/>
    </row>
    <row r="32" spans="1:10" ht="15.75" x14ac:dyDescent="0.25">
      <c r="B32" s="2"/>
      <c r="C32" s="62"/>
      <c r="D32" s="62"/>
      <c r="E32" s="62"/>
    </row>
    <row r="33" spans="2:9" ht="15.75" x14ac:dyDescent="0.25">
      <c r="B33" s="85" t="s">
        <v>22</v>
      </c>
      <c r="C33" s="84" t="s">
        <v>24</v>
      </c>
      <c r="D33" s="84"/>
      <c r="E33" s="84"/>
      <c r="I33" s="88"/>
    </row>
    <row r="34" spans="2:9" ht="15.75" x14ac:dyDescent="0.25">
      <c r="B34" s="59" t="s">
        <v>20</v>
      </c>
      <c r="C34" s="83" t="s">
        <v>65</v>
      </c>
      <c r="D34" s="83"/>
      <c r="E34" s="83"/>
    </row>
  </sheetData>
  <mergeCells count="8">
    <mergeCell ref="C33:E33"/>
    <mergeCell ref="C34:E34"/>
    <mergeCell ref="A7:F7"/>
    <mergeCell ref="A8:F8"/>
    <mergeCell ref="A9:F9"/>
    <mergeCell ref="A10:F10"/>
    <mergeCell ref="C28:E28"/>
    <mergeCell ref="C29:E29"/>
  </mergeCells>
  <pageMargins left="0.44" right="0.52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0F59-9D6A-4693-BEC6-6385009D325A}">
  <dimension ref="A10:I36"/>
  <sheetViews>
    <sheetView topLeftCell="A14" workbookViewId="0">
      <selection activeCell="H19" sqref="H19"/>
    </sheetView>
  </sheetViews>
  <sheetFormatPr baseColWidth="10" defaultRowHeight="15" x14ac:dyDescent="0.25"/>
  <cols>
    <col min="1" max="1" width="4.42578125" bestFit="1" customWidth="1"/>
    <col min="2" max="2" width="34.42578125" customWidth="1"/>
    <col min="3" max="3" width="15.85546875" customWidth="1"/>
    <col min="4" max="4" width="15.28515625" customWidth="1"/>
    <col min="5" max="5" width="7.85546875" customWidth="1"/>
    <col min="6" max="6" width="14.140625" bestFit="1" customWidth="1"/>
    <col min="7" max="7" width="16.7109375" bestFit="1" customWidth="1"/>
    <col min="9" max="9" width="16.7109375" bestFit="1" customWidth="1"/>
    <col min="11" max="11" width="17.7109375" bestFit="1" customWidth="1"/>
  </cols>
  <sheetData>
    <row r="10" spans="1:6" ht="15.75" x14ac:dyDescent="0.25">
      <c r="A10" s="106" t="s">
        <v>84</v>
      </c>
      <c r="B10" s="106"/>
      <c r="C10" s="106"/>
      <c r="D10" s="106"/>
      <c r="E10" s="106"/>
      <c r="F10" s="106"/>
    </row>
    <row r="11" spans="1:6" ht="15.75" x14ac:dyDescent="0.25">
      <c r="A11" s="106" t="s">
        <v>83</v>
      </c>
      <c r="B11" s="106"/>
      <c r="C11" s="106"/>
      <c r="D11" s="106"/>
      <c r="E11" s="106"/>
      <c r="F11" s="106"/>
    </row>
    <row r="12" spans="1:6" ht="15.75" x14ac:dyDescent="0.25">
      <c r="A12" s="106" t="s">
        <v>82</v>
      </c>
      <c r="B12" s="106"/>
      <c r="C12" s="106"/>
      <c r="D12" s="106"/>
      <c r="E12" s="106"/>
      <c r="F12" s="106"/>
    </row>
    <row r="13" spans="1:6" ht="15.75" x14ac:dyDescent="0.25">
      <c r="A13" s="105" t="s">
        <v>81</v>
      </c>
      <c r="B13" s="105"/>
      <c r="C13" s="105"/>
      <c r="D13" s="105"/>
      <c r="E13" s="105"/>
      <c r="F13" s="105"/>
    </row>
    <row r="15" spans="1:6" ht="15.75" thickBot="1" x14ac:dyDescent="0.3"/>
    <row r="16" spans="1:6" ht="32.25" thickBot="1" x14ac:dyDescent="0.3">
      <c r="A16" s="104"/>
      <c r="B16" s="103" t="s">
        <v>80</v>
      </c>
      <c r="C16" s="102" t="s">
        <v>79</v>
      </c>
      <c r="D16" s="102" t="s">
        <v>78</v>
      </c>
      <c r="E16" s="102" t="s">
        <v>77</v>
      </c>
      <c r="F16" s="102" t="s">
        <v>76</v>
      </c>
    </row>
    <row r="17" spans="1:9" ht="16.5" thickBot="1" x14ac:dyDescent="0.3">
      <c r="A17" s="99">
        <v>1</v>
      </c>
      <c r="B17" s="92" t="s">
        <v>75</v>
      </c>
      <c r="C17" s="90">
        <f>+C18+C19</f>
        <v>185007812.43000001</v>
      </c>
      <c r="D17" s="97"/>
      <c r="E17" s="98"/>
      <c r="F17" s="97"/>
      <c r="I17" s="89"/>
    </row>
    <row r="18" spans="1:9" ht="16.5" thickBot="1" x14ac:dyDescent="0.3">
      <c r="A18" s="93">
        <v>1.1000000000000001</v>
      </c>
      <c r="B18" s="95" t="s">
        <v>74</v>
      </c>
      <c r="C18" s="94">
        <v>180167111</v>
      </c>
      <c r="D18" s="97"/>
      <c r="E18" s="98"/>
      <c r="F18" s="97"/>
      <c r="I18" s="100"/>
    </row>
    <row r="19" spans="1:9" ht="32.25" thickBot="1" x14ac:dyDescent="0.3">
      <c r="A19" s="93">
        <v>1.2</v>
      </c>
      <c r="B19" s="101" t="s">
        <v>73</v>
      </c>
      <c r="C19" s="94">
        <v>4840701.43</v>
      </c>
      <c r="D19" s="97"/>
      <c r="E19" s="98"/>
      <c r="F19" s="97"/>
      <c r="I19" s="100"/>
    </row>
    <row r="20" spans="1:9" ht="16.5" thickBot="1" x14ac:dyDescent="0.3">
      <c r="A20" s="99">
        <v>2</v>
      </c>
      <c r="B20" s="92" t="s">
        <v>72</v>
      </c>
      <c r="C20" s="97"/>
      <c r="D20" s="90">
        <f>+D21+D22+D23+D25</f>
        <v>91999020.929999992</v>
      </c>
      <c r="E20" s="98"/>
      <c r="F20" s="97"/>
    </row>
    <row r="21" spans="1:9" ht="16.5" thickBot="1" x14ac:dyDescent="0.3">
      <c r="A21" s="96">
        <v>2.1</v>
      </c>
      <c r="B21" s="95" t="s">
        <v>71</v>
      </c>
      <c r="C21" s="94">
        <v>136010004.5</v>
      </c>
      <c r="D21" s="94">
        <f>+'[1]CONSOLIDADO 2022'!G8</f>
        <v>71489985.839999989</v>
      </c>
      <c r="E21" s="91">
        <f>+D21/C21</f>
        <v>0.52562299444670624</v>
      </c>
      <c r="F21" s="94">
        <f>+C21-D21</f>
        <v>64520018.660000011</v>
      </c>
    </row>
    <row r="22" spans="1:9" ht="16.5" thickBot="1" x14ac:dyDescent="0.3">
      <c r="A22" s="93">
        <v>2.2000000000000002</v>
      </c>
      <c r="B22" s="95" t="s">
        <v>70</v>
      </c>
      <c r="C22" s="94">
        <v>27079536.5</v>
      </c>
      <c r="D22" s="94">
        <f>+'[1]CONSOLIDADO 2022'!G32</f>
        <v>12612396.950000001</v>
      </c>
      <c r="E22" s="91">
        <f>+D22/C22</f>
        <v>0.46575379715232573</v>
      </c>
      <c r="F22" s="94">
        <f>+C22-D22</f>
        <v>14467139.549999999</v>
      </c>
    </row>
    <row r="23" spans="1:9" ht="16.5" thickBot="1" x14ac:dyDescent="0.3">
      <c r="A23" s="93">
        <v>2.2999999999999998</v>
      </c>
      <c r="B23" s="95" t="s">
        <v>69</v>
      </c>
      <c r="C23" s="94">
        <v>17427890</v>
      </c>
      <c r="D23" s="94">
        <f>+'[1]CONSOLIDADO 2022'!G82</f>
        <v>7819556.0599999987</v>
      </c>
      <c r="E23" s="91">
        <f>+D23/C23</f>
        <v>0.44868059529868498</v>
      </c>
      <c r="F23" s="94">
        <f>+C23-D23</f>
        <v>9608333.9400000013</v>
      </c>
    </row>
    <row r="24" spans="1:9" ht="16.5" thickBot="1" x14ac:dyDescent="0.3">
      <c r="A24" s="93">
        <v>2.4</v>
      </c>
      <c r="B24" s="95" t="s">
        <v>68</v>
      </c>
      <c r="C24" s="94">
        <v>1863000</v>
      </c>
      <c r="D24" s="94">
        <f>+'[1]CONSOLIDADO 2022'!G140</f>
        <v>0</v>
      </c>
      <c r="E24" s="91">
        <f>+D24/C24</f>
        <v>0</v>
      </c>
      <c r="F24" s="94">
        <f>+C24-D24</f>
        <v>1863000</v>
      </c>
    </row>
    <row r="25" spans="1:9" ht="16.5" thickBot="1" x14ac:dyDescent="0.3">
      <c r="A25" s="93">
        <v>2.6</v>
      </c>
      <c r="B25" s="95" t="s">
        <v>67</v>
      </c>
      <c r="C25" s="94">
        <v>2627381.4300000002</v>
      </c>
      <c r="D25" s="94">
        <f>+'[1]CONSOLIDADO 2022'!G145</f>
        <v>77082.080000000002</v>
      </c>
      <c r="E25" s="91">
        <f>+D25/C25</f>
        <v>2.933798614843677E-2</v>
      </c>
      <c r="F25" s="94">
        <f>+C25-D25</f>
        <v>2550299.35</v>
      </c>
    </row>
    <row r="26" spans="1:9" ht="16.5" thickBot="1" x14ac:dyDescent="0.3">
      <c r="A26" s="93"/>
      <c r="B26" s="92" t="s">
        <v>66</v>
      </c>
      <c r="C26" s="90">
        <f>+C21+C22+C23+C24+C25</f>
        <v>185007812.43000001</v>
      </c>
      <c r="D26" s="90">
        <f>+D20</f>
        <v>91999020.929999992</v>
      </c>
      <c r="E26" s="91">
        <f>+D26/C26</f>
        <v>0.49727100559501486</v>
      </c>
      <c r="F26" s="90">
        <f>+C26-D26</f>
        <v>93008791.500000015</v>
      </c>
      <c r="G26" s="89"/>
      <c r="I26" s="88"/>
    </row>
    <row r="28" spans="1:9" x14ac:dyDescent="0.25">
      <c r="C28" s="88"/>
    </row>
    <row r="30" spans="1:9" ht="15.75" x14ac:dyDescent="0.25">
      <c r="B30" s="59"/>
    </row>
    <row r="31" spans="1:9" ht="15.75" x14ac:dyDescent="0.25">
      <c r="B31" s="87" t="s">
        <v>23</v>
      </c>
      <c r="C31" s="86" t="s">
        <v>19</v>
      </c>
      <c r="D31" s="86"/>
      <c r="E31" s="86"/>
    </row>
    <row r="32" spans="1:9" ht="15.75" x14ac:dyDescent="0.25">
      <c r="B32" s="2"/>
      <c r="C32" s="62"/>
      <c r="D32" s="62"/>
      <c r="E32" s="62"/>
    </row>
    <row r="33" spans="2:5" ht="15.75" x14ac:dyDescent="0.25">
      <c r="B33" s="2"/>
      <c r="C33" s="62"/>
      <c r="D33" s="62"/>
      <c r="E33" s="62"/>
    </row>
    <row r="34" spans="2:5" ht="15.75" x14ac:dyDescent="0.25">
      <c r="B34" s="2"/>
      <c r="C34" s="62"/>
      <c r="D34" s="62"/>
      <c r="E34" s="62"/>
    </row>
    <row r="35" spans="2:5" ht="15.75" x14ac:dyDescent="0.25">
      <c r="B35" s="85" t="s">
        <v>22</v>
      </c>
      <c r="C35" s="84" t="s">
        <v>24</v>
      </c>
      <c r="D35" s="84"/>
      <c r="E35" s="84"/>
    </row>
    <row r="36" spans="2:5" ht="15.75" x14ac:dyDescent="0.25">
      <c r="B36" s="59" t="s">
        <v>20</v>
      </c>
      <c r="C36" s="83" t="s">
        <v>65</v>
      </c>
      <c r="D36" s="83"/>
      <c r="E36" s="83"/>
    </row>
  </sheetData>
  <mergeCells count="7">
    <mergeCell ref="C36:E36"/>
    <mergeCell ref="A10:F10"/>
    <mergeCell ref="A11:F11"/>
    <mergeCell ref="A12:F12"/>
    <mergeCell ref="A13:F13"/>
    <mergeCell ref="C31:E31"/>
    <mergeCell ref="C35:E35"/>
  </mergeCells>
  <pageMargins left="0.48" right="0.41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26C4-F775-4EA4-8758-EC20436DDDF1}">
  <dimension ref="A1:F60"/>
  <sheetViews>
    <sheetView zoomScale="150" zoomScaleNormal="150" workbookViewId="0">
      <selection activeCell="B49" sqref="B49"/>
    </sheetView>
  </sheetViews>
  <sheetFormatPr baseColWidth="10" defaultColWidth="11.42578125" defaultRowHeight="15.75" x14ac:dyDescent="0.25"/>
  <cols>
    <col min="1" max="1" width="58.140625" style="2" customWidth="1"/>
    <col min="2" max="2" width="16.28515625" style="2" customWidth="1"/>
    <col min="3" max="3" width="1.42578125" style="2" customWidth="1"/>
    <col min="4" max="4" width="15.85546875" style="2" customWidth="1"/>
    <col min="5" max="5" width="42.28515625" style="2" bestFit="1" customWidth="1"/>
    <col min="6" max="6" width="14.42578125" style="2" bestFit="1" customWidth="1"/>
    <col min="7" max="16384" width="11.42578125" style="2"/>
  </cols>
  <sheetData>
    <row r="1" spans="1:6" ht="41.25" customHeight="1" x14ac:dyDescent="0.25">
      <c r="A1" s="82"/>
      <c r="B1" s="82"/>
      <c r="C1" s="82"/>
      <c r="D1" s="82"/>
    </row>
    <row r="2" spans="1:6" x14ac:dyDescent="0.25">
      <c r="A2" s="82" t="s">
        <v>64</v>
      </c>
      <c r="B2" s="82"/>
      <c r="C2" s="82"/>
      <c r="D2" s="82"/>
    </row>
    <row r="3" spans="1:6" x14ac:dyDescent="0.25">
      <c r="A3" s="82" t="s">
        <v>63</v>
      </c>
      <c r="B3" s="82"/>
      <c r="C3" s="82"/>
      <c r="D3" s="82"/>
    </row>
    <row r="4" spans="1:6" x14ac:dyDescent="0.25">
      <c r="A4" s="82" t="s">
        <v>62</v>
      </c>
      <c r="B4" s="82"/>
      <c r="C4" s="82"/>
      <c r="D4" s="82"/>
    </row>
    <row r="5" spans="1:6" x14ac:dyDescent="0.25">
      <c r="A5" s="81"/>
      <c r="B5" s="81"/>
      <c r="C5" s="81"/>
      <c r="D5" s="81"/>
    </row>
    <row r="6" spans="1:6" ht="12.75" customHeight="1" x14ac:dyDescent="0.25">
      <c r="A6" s="3"/>
      <c r="B6" s="18">
        <v>2022</v>
      </c>
      <c r="C6" s="18"/>
      <c r="D6" s="18">
        <v>2021</v>
      </c>
    </row>
    <row r="7" spans="1:6" x14ac:dyDescent="0.25">
      <c r="A7" s="54" t="s">
        <v>61</v>
      </c>
      <c r="B7" s="3"/>
      <c r="C7" s="3"/>
      <c r="D7" s="3"/>
    </row>
    <row r="8" spans="1:6" x14ac:dyDescent="0.25">
      <c r="A8" s="54" t="s">
        <v>60</v>
      </c>
      <c r="B8" s="3"/>
      <c r="C8" s="3"/>
      <c r="D8" s="75"/>
    </row>
    <row r="9" spans="1:6" x14ac:dyDescent="0.25">
      <c r="A9" s="70" t="s">
        <v>59</v>
      </c>
      <c r="B9" s="69">
        <f>+'[1]Flujo de Efectivo'!B60</f>
        <v>12138276.619915271</v>
      </c>
      <c r="C9" s="69"/>
      <c r="D9" s="69">
        <f>'[1]NOTAS 7 AL 48 '!H11</f>
        <v>15116623.619999999</v>
      </c>
    </row>
    <row r="10" spans="1:6" hidden="1" x14ac:dyDescent="0.25">
      <c r="A10" s="70" t="s">
        <v>58</v>
      </c>
      <c r="B10" s="69">
        <v>0</v>
      </c>
      <c r="C10" s="69"/>
      <c r="D10" s="69"/>
    </row>
    <row r="11" spans="1:6" hidden="1" x14ac:dyDescent="0.25">
      <c r="A11" s="70" t="s">
        <v>57</v>
      </c>
      <c r="B11" s="69">
        <v>0</v>
      </c>
      <c r="C11" s="69"/>
      <c r="D11" s="69"/>
    </row>
    <row r="12" spans="1:6" hidden="1" x14ac:dyDescent="0.25">
      <c r="A12" s="70" t="s">
        <v>56</v>
      </c>
      <c r="B12" s="69">
        <v>0</v>
      </c>
      <c r="C12" s="69"/>
      <c r="D12" s="69"/>
    </row>
    <row r="13" spans="1:6" x14ac:dyDescent="0.25">
      <c r="A13" s="70" t="s">
        <v>55</v>
      </c>
      <c r="B13" s="79">
        <f>'[1]NOTAS 7 AL 48 '!F60</f>
        <v>1171294.6399999999</v>
      </c>
      <c r="C13" s="69"/>
      <c r="D13" s="79">
        <f>'[1]NOTAS 7 AL 48 '!H60</f>
        <v>1027561.9802000001</v>
      </c>
      <c r="E13" s="25"/>
      <c r="F13" s="25"/>
    </row>
    <row r="14" spans="1:6" hidden="1" x14ac:dyDescent="0.25">
      <c r="A14" s="70" t="s">
        <v>54</v>
      </c>
      <c r="B14" s="69">
        <v>0</v>
      </c>
      <c r="C14" s="69"/>
      <c r="D14" s="69">
        <v>0</v>
      </c>
    </row>
    <row r="15" spans="1:6" hidden="1" x14ac:dyDescent="0.25">
      <c r="A15" s="70" t="s">
        <v>53</v>
      </c>
      <c r="B15" s="79">
        <v>0</v>
      </c>
      <c r="C15" s="69"/>
      <c r="D15" s="79">
        <v>0</v>
      </c>
    </row>
    <row r="16" spans="1:6" x14ac:dyDescent="0.25">
      <c r="A16" s="54" t="s">
        <v>52</v>
      </c>
      <c r="B16" s="64">
        <f>SUM(B9:B15)</f>
        <v>13309571.259915272</v>
      </c>
      <c r="C16" s="64"/>
      <c r="D16" s="64">
        <f>SUM(D9:D15)</f>
        <v>16144185.600199999</v>
      </c>
    </row>
    <row r="17" spans="1:6" ht="6.75" customHeight="1" x14ac:dyDescent="0.25">
      <c r="A17" s="54"/>
      <c r="B17" s="64"/>
      <c r="C17" s="64"/>
      <c r="D17" s="64"/>
    </row>
    <row r="18" spans="1:6" x14ac:dyDescent="0.25">
      <c r="A18" s="54" t="s">
        <v>51</v>
      </c>
      <c r="B18" s="80"/>
      <c r="C18" s="80"/>
      <c r="D18" s="80"/>
      <c r="E18" s="25"/>
    </row>
    <row r="19" spans="1:6" x14ac:dyDescent="0.25">
      <c r="A19" s="70" t="s">
        <v>50</v>
      </c>
      <c r="B19" s="79">
        <f>+'[1]NOTAS 7 AL 48 '!J92</f>
        <v>57282644.960084766</v>
      </c>
      <c r="C19" s="69"/>
      <c r="D19" s="79">
        <v>73469174.450000003</v>
      </c>
      <c r="E19" s="25"/>
      <c r="F19" s="25"/>
    </row>
    <row r="20" spans="1:6" x14ac:dyDescent="0.25">
      <c r="A20" s="54" t="s">
        <v>49</v>
      </c>
      <c r="B20" s="64">
        <f>SUM(B19:B19)</f>
        <v>57282644.960084766</v>
      </c>
      <c r="C20" s="64"/>
      <c r="D20" s="64">
        <f>SUM(D19:D19)</f>
        <v>73469174.450000003</v>
      </c>
      <c r="E20" s="25"/>
    </row>
    <row r="21" spans="1:6" ht="9" customHeight="1" x14ac:dyDescent="0.25">
      <c r="A21" s="54"/>
      <c r="B21" s="64"/>
      <c r="C21" s="64"/>
      <c r="D21" s="64"/>
      <c r="E21" s="25"/>
    </row>
    <row r="22" spans="1:6" ht="16.5" thickBot="1" x14ac:dyDescent="0.3">
      <c r="A22" s="54" t="s">
        <v>48</v>
      </c>
      <c r="B22" s="78">
        <f>+B16+B20</f>
        <v>70592216.220000044</v>
      </c>
      <c r="C22" s="64"/>
      <c r="D22" s="78">
        <f>+D16+D20</f>
        <v>89613360.0502</v>
      </c>
      <c r="E22" s="25"/>
    </row>
    <row r="23" spans="1:6" ht="16.5" thickTop="1" x14ac:dyDescent="0.25">
      <c r="A23" s="77" t="s">
        <v>47</v>
      </c>
      <c r="B23" s="75"/>
      <c r="C23" s="75"/>
      <c r="D23" s="75"/>
      <c r="E23" s="25"/>
    </row>
    <row r="24" spans="1:6" x14ac:dyDescent="0.25">
      <c r="A24" s="77"/>
      <c r="B24" s="76"/>
      <c r="C24" s="76"/>
      <c r="D24" s="76"/>
      <c r="E24" s="25"/>
    </row>
    <row r="25" spans="1:6" x14ac:dyDescent="0.25">
      <c r="A25" s="70" t="s">
        <v>46</v>
      </c>
      <c r="B25" s="72">
        <f>+'[1]NOTAS 7 AL 48 '!F122</f>
        <v>1051202.22</v>
      </c>
      <c r="C25" s="69"/>
      <c r="D25" s="69">
        <f>+'[1]NOTAS 7 AL 48 '!H122</f>
        <v>1817441.58</v>
      </c>
      <c r="E25" s="25"/>
    </row>
    <row r="26" spans="1:6" ht="31.5" x14ac:dyDescent="0.25">
      <c r="A26" s="70" t="s">
        <v>45</v>
      </c>
      <c r="B26" s="72">
        <f>+'[1]NOTAS 7 AL 48 '!F135</f>
        <v>9555170.2999999989</v>
      </c>
      <c r="C26" s="69"/>
      <c r="D26" s="72">
        <f>'[1]NOTAS 7 AL 48 '!H135</f>
        <v>7365614.2300000004</v>
      </c>
      <c r="E26" s="25"/>
      <c r="F26" s="25"/>
    </row>
    <row r="27" spans="1:6" hidden="1" x14ac:dyDescent="0.25">
      <c r="A27" s="70" t="s">
        <v>44</v>
      </c>
      <c r="B27" s="72" t="e">
        <f>+'[1]NOTAS 7 AL 48 '!#REF!</f>
        <v>#REF!</v>
      </c>
      <c r="C27" s="69"/>
      <c r="D27" s="72" t="e">
        <f>'[1]NOTAS 7 AL 48 '!#REF!</f>
        <v>#REF!</v>
      </c>
      <c r="E27" s="25"/>
      <c r="F27" s="25"/>
    </row>
    <row r="28" spans="1:6" hidden="1" x14ac:dyDescent="0.25">
      <c r="A28" s="70" t="s">
        <v>43</v>
      </c>
      <c r="B28" s="68" t="e">
        <f>+'[1]NOTAS 7 AL 48 '!#REF!</f>
        <v>#REF!</v>
      </c>
      <c r="C28" s="69"/>
      <c r="D28" s="68" t="e">
        <f>'[1]NOTAS 7 AL 48 '!#REF!</f>
        <v>#REF!</v>
      </c>
      <c r="E28" s="25"/>
    </row>
    <row r="29" spans="1:6" x14ac:dyDescent="0.25">
      <c r="A29" s="54" t="s">
        <v>42</v>
      </c>
      <c r="B29" s="66">
        <f>+B26+B25</f>
        <v>10606372.52</v>
      </c>
      <c r="C29" s="64"/>
      <c r="D29" s="66">
        <v>9183055.8100000005</v>
      </c>
      <c r="E29" s="25"/>
    </row>
    <row r="30" spans="1:6" ht="8.25" customHeight="1" x14ac:dyDescent="0.25">
      <c r="A30" s="54"/>
      <c r="B30" s="66"/>
      <c r="C30" s="64"/>
      <c r="D30" s="66"/>
      <c r="E30" s="25"/>
    </row>
    <row r="31" spans="1:6" hidden="1" x14ac:dyDescent="0.25">
      <c r="A31" s="54" t="s">
        <v>41</v>
      </c>
      <c r="B31" s="75"/>
      <c r="C31" s="75"/>
      <c r="D31" s="75"/>
      <c r="E31" s="25"/>
    </row>
    <row r="32" spans="1:6" hidden="1" x14ac:dyDescent="0.25">
      <c r="A32" s="70" t="s">
        <v>40</v>
      </c>
      <c r="B32" s="72">
        <v>0</v>
      </c>
      <c r="C32" s="69"/>
      <c r="D32" s="72">
        <v>0</v>
      </c>
      <c r="E32" s="25"/>
    </row>
    <row r="33" spans="1:6" hidden="1" x14ac:dyDescent="0.25">
      <c r="A33" s="70" t="s">
        <v>39</v>
      </c>
      <c r="B33" s="72">
        <v>0</v>
      </c>
      <c r="C33" s="69"/>
      <c r="D33" s="72">
        <v>0</v>
      </c>
      <c r="E33" s="25"/>
    </row>
    <row r="34" spans="1:6" hidden="1" x14ac:dyDescent="0.25">
      <c r="A34" s="70" t="s">
        <v>38</v>
      </c>
      <c r="B34" s="72">
        <v>0</v>
      </c>
      <c r="C34" s="69"/>
      <c r="D34" s="72">
        <v>0</v>
      </c>
      <c r="E34" s="25"/>
    </row>
    <row r="35" spans="1:6" hidden="1" x14ac:dyDescent="0.25">
      <c r="A35" s="70" t="s">
        <v>37</v>
      </c>
      <c r="B35" s="72">
        <v>0</v>
      </c>
      <c r="C35" s="69"/>
      <c r="D35" s="72">
        <v>0</v>
      </c>
      <c r="E35" s="25"/>
    </row>
    <row r="36" spans="1:6" hidden="1" x14ac:dyDescent="0.25">
      <c r="A36" s="70" t="s">
        <v>36</v>
      </c>
      <c r="B36" s="72">
        <v>0</v>
      </c>
      <c r="C36" s="69"/>
      <c r="D36" s="72">
        <v>0</v>
      </c>
      <c r="E36" s="25"/>
    </row>
    <row r="37" spans="1:6" hidden="1" x14ac:dyDescent="0.25">
      <c r="A37" s="70" t="s">
        <v>35</v>
      </c>
      <c r="B37" s="68">
        <v>0</v>
      </c>
      <c r="C37" s="69"/>
      <c r="D37" s="68">
        <v>0</v>
      </c>
      <c r="E37" s="25"/>
    </row>
    <row r="38" spans="1:6" hidden="1" x14ac:dyDescent="0.25">
      <c r="A38" s="54" t="s">
        <v>34</v>
      </c>
      <c r="B38" s="66">
        <f>SUM(B32:B37)</f>
        <v>0</v>
      </c>
      <c r="C38" s="64"/>
      <c r="D38" s="66">
        <f>SUM(D32:D37)</f>
        <v>0</v>
      </c>
      <c r="E38" s="25"/>
    </row>
    <row r="39" spans="1:6" ht="10.5" customHeight="1" x14ac:dyDescent="0.25">
      <c r="A39" s="54"/>
      <c r="B39" s="66"/>
      <c r="C39" s="64"/>
      <c r="D39" s="66"/>
      <c r="E39" s="25"/>
      <c r="F39" s="25"/>
    </row>
    <row r="40" spans="1:6" x14ac:dyDescent="0.25">
      <c r="A40" s="54" t="s">
        <v>33</v>
      </c>
      <c r="B40" s="63">
        <f>+B29+B38</f>
        <v>10606372.52</v>
      </c>
      <c r="C40" s="64"/>
      <c r="D40" s="63">
        <f>+D29+D38</f>
        <v>9183055.8100000005</v>
      </c>
      <c r="E40" s="25"/>
      <c r="F40" s="25"/>
    </row>
    <row r="41" spans="1:6" ht="9" customHeight="1" x14ac:dyDescent="0.25">
      <c r="A41" s="54"/>
      <c r="B41" s="66"/>
      <c r="C41" s="64"/>
      <c r="D41" s="66"/>
    </row>
    <row r="42" spans="1:6" x14ac:dyDescent="0.25">
      <c r="A42" s="54" t="s">
        <v>32</v>
      </c>
      <c r="B42" s="75"/>
      <c r="C42" s="75"/>
      <c r="D42" s="75"/>
    </row>
    <row r="43" spans="1:6" x14ac:dyDescent="0.25">
      <c r="A43" s="70" t="s">
        <v>31</v>
      </c>
      <c r="B43" s="73">
        <f>'[1]NOTAS 7 AL 48 '!F146</f>
        <v>51695326</v>
      </c>
      <c r="C43" s="74"/>
      <c r="D43" s="73">
        <f>'[1]NOTAS 7 AL 48 '!H146</f>
        <v>51695326</v>
      </c>
    </row>
    <row r="44" spans="1:6" x14ac:dyDescent="0.25">
      <c r="A44" s="70" t="s">
        <v>30</v>
      </c>
      <c r="B44" s="73">
        <f>'[1]NOTAS 7 AL 48 '!F147</f>
        <v>-12741082.799999982</v>
      </c>
      <c r="C44" s="69"/>
      <c r="D44" s="72">
        <f>'[1]NOTAS 7 AL 48 '!H147</f>
        <v>2239311.62</v>
      </c>
    </row>
    <row r="45" spans="1:6" x14ac:dyDescent="0.25">
      <c r="A45" s="70" t="s">
        <v>29</v>
      </c>
      <c r="B45" s="71">
        <f>'[1]NOTAS 7 AL 48 '!F148+'[1]NOTAS 7 AL 48 '!F149</f>
        <v>21031600.5</v>
      </c>
      <c r="C45" s="69"/>
      <c r="D45" s="68">
        <f>'[1]NOTAS 7 AL 48 '!H148+'[1]NOTAS 7 AL 48 '!H149</f>
        <v>26495666.620000001</v>
      </c>
      <c r="E45" s="25"/>
    </row>
    <row r="46" spans="1:6" hidden="1" x14ac:dyDescent="0.25">
      <c r="A46" s="70" t="s">
        <v>28</v>
      </c>
      <c r="B46" s="68">
        <v>0</v>
      </c>
      <c r="C46" s="69"/>
      <c r="D46" s="68">
        <v>0</v>
      </c>
    </row>
    <row r="47" spans="1:6" s="38" customFormat="1" x14ac:dyDescent="0.25">
      <c r="A47" s="67" t="s">
        <v>27</v>
      </c>
      <c r="B47" s="66">
        <f>SUM(B43:B46)</f>
        <v>59985843.700000018</v>
      </c>
      <c r="C47" s="64"/>
      <c r="D47" s="66">
        <f>SUM(D43:D46)</f>
        <v>80430304.239999995</v>
      </c>
      <c r="E47" s="65"/>
    </row>
    <row r="48" spans="1:6" x14ac:dyDescent="0.25">
      <c r="A48" s="54" t="s">
        <v>26</v>
      </c>
      <c r="B48" s="63">
        <f>SUM(B40+B47)</f>
        <v>70592216.220000014</v>
      </c>
      <c r="C48" s="64"/>
      <c r="D48" s="63">
        <f>D40+D47</f>
        <v>89613360.049999997</v>
      </c>
      <c r="E48" s="25"/>
    </row>
    <row r="49" spans="1:6" x14ac:dyDescent="0.25">
      <c r="B49" s="25" t="s">
        <v>25</v>
      </c>
      <c r="C49" s="25"/>
      <c r="D49" s="25"/>
      <c r="E49" s="25"/>
    </row>
    <row r="50" spans="1:6" x14ac:dyDescent="0.25">
      <c r="B50" s="25"/>
      <c r="C50" s="25"/>
      <c r="D50" s="25"/>
      <c r="E50" s="25"/>
      <c r="F50" s="62"/>
    </row>
    <row r="51" spans="1:6" x14ac:dyDescent="0.25">
      <c r="A51" s="56" t="s">
        <v>17</v>
      </c>
      <c r="B51" s="25"/>
      <c r="C51" s="25"/>
      <c r="D51" s="25"/>
    </row>
    <row r="52" spans="1:6" x14ac:dyDescent="0.25">
      <c r="B52" s="25"/>
      <c r="C52" s="25"/>
      <c r="D52" s="25"/>
    </row>
    <row r="53" spans="1:6" x14ac:dyDescent="0.25">
      <c r="B53" s="25"/>
      <c r="C53" s="25"/>
      <c r="D53" s="25"/>
    </row>
    <row r="55" spans="1:6" x14ac:dyDescent="0.25">
      <c r="A55" s="59" t="s">
        <v>24</v>
      </c>
      <c r="B55" s="57"/>
      <c r="C55" s="57"/>
      <c r="D55" s="57"/>
    </row>
    <row r="56" spans="1:6" x14ac:dyDescent="0.25">
      <c r="A56" s="59" t="s">
        <v>23</v>
      </c>
      <c r="B56" s="61" t="s">
        <v>19</v>
      </c>
      <c r="C56" s="61"/>
      <c r="D56" s="61"/>
    </row>
    <row r="59" spans="1:6" x14ac:dyDescent="0.25">
      <c r="A59" s="59" t="s">
        <v>22</v>
      </c>
      <c r="B59" s="57"/>
      <c r="C59" s="57"/>
      <c r="D59" s="57"/>
    </row>
    <row r="60" spans="1:6" x14ac:dyDescent="0.25">
      <c r="A60" s="59" t="s">
        <v>20</v>
      </c>
      <c r="B60" s="61" t="s">
        <v>21</v>
      </c>
      <c r="C60" s="61"/>
      <c r="D60" s="61"/>
    </row>
  </sheetData>
  <mergeCells count="7">
    <mergeCell ref="B60:D60"/>
    <mergeCell ref="A1:D1"/>
    <mergeCell ref="A2:D2"/>
    <mergeCell ref="A3:D3"/>
    <mergeCell ref="A4:D4"/>
    <mergeCell ref="A23:A24"/>
    <mergeCell ref="B56:D56"/>
  </mergeCells>
  <pageMargins left="1.1023622047244095" right="0.70866141732283472" top="1.5354330708661419" bottom="0.74803149606299213" header="0.31496062992125984" footer="0.31496062992125984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Cambio del Patrimonio</vt:lpstr>
      <vt:lpstr>Est. de Rendimiento Fin</vt:lpstr>
      <vt:lpstr>Flujo de Efectivo</vt:lpstr>
      <vt:lpstr>Esatado de los Impo. Pres. Ope.</vt:lpstr>
      <vt:lpstr>Estado de los Imp. Pres. Presu.</vt:lpstr>
      <vt:lpstr>Estado de Situación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2022-07-08T18:56:09Z</dcterms:created>
  <dcterms:modified xsi:type="dcterms:W3CDTF">2022-09-16T12:50:56Z</dcterms:modified>
</cp:coreProperties>
</file>